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false" autoCompressPictures="false" codeName="ThisWorkbook"/>
  <bookViews>
    <workbookView xWindow="600" yWindow="340" windowWidth="11100" windowHeight="9860" tabRatio="601"/>
  </bookViews>
  <sheets>
    <sheet name="Read Me" sheetId="77" r:id="rId5"/>
    <sheet name="Adding Results" sheetId="78" r:id="rId6"/>
    <sheet name="YourData" sheetId="56" r:id="rId7"/>
    <sheet name="Title Page" sheetId="75" r:id="rId8"/>
    <sheet name="Program List" sheetId="76" r:id="rId9"/>
    <sheet name="Table List" sheetId="79" r:id="rId10"/>
    <sheet name="Figure List" sheetId="80" r:id="rId11"/>
    <sheet name="Q-Prt1" sheetId="68" r:id="rId12"/>
    <sheet name="Q-Prt2" sheetId="73" r:id="rId13"/>
    <sheet name="Q-Prt3" sheetId="69" r:id="rId14"/>
    <sheet name="Q-Prt4" sheetId="70" r:id="rId15"/>
    <sheet name="Q-Prt5" sheetId="71" r:id="rId16"/>
    <sheet name="Q-Prt6" sheetId="72" r:id="rId17"/>
    <sheet name="Q-Prt7" sheetId="74" r:id="rId18"/>
    <sheet name="Fig B16.5.1-1 COP" sheetId="32" r:id="rId19"/>
    <sheet name="Fig B16.5.1-2 COPvar" sheetId="33" r:id="rId20"/>
    <sheet name="Fig B16.5.1-3 delCOP" sheetId="35" r:id="rId21"/>
    <sheet name="Fig B16.5.1-4 Qtot" sheetId="37" r:id="rId22"/>
    <sheet name="Fig B16.5.1-5 dQtot" sheetId="41" r:id="rId23"/>
    <sheet name="Fig B16.5.1-6 Qcomp" sheetId="38" r:id="rId24"/>
    <sheet name="Fig B16.5.1-7 dQcomp" sheetId="42" r:id="rId25"/>
    <sheet name="Fig B16.5.1-8 Qidfan" sheetId="39" r:id="rId26"/>
    <sheet name="Fig B16.5.1-9 dQidfan" sheetId="43" r:id="rId27"/>
    <sheet name="Fig B16.5.1-10 Qodfan" sheetId="40" r:id="rId28"/>
    <sheet name="Fig B16.5.1-11 dQodfan" sheetId="44" r:id="rId29"/>
    <sheet name="Fig B16.5.1-12 QCtot" sheetId="45" r:id="rId30"/>
    <sheet name="Fig B16.5.1-13 dQCtot" sheetId="48" r:id="rId31"/>
    <sheet name="Fig B16.5.1-14 QCsens" sheetId="46" r:id="rId32"/>
    <sheet name="Fig B16.5.1-15 dQCsens" sheetId="49" r:id="rId33"/>
    <sheet name="Fig B16.5.1-16 QClat" sheetId="47" r:id="rId34"/>
    <sheet name="Fig B16.5.1-17 dQClat" sheetId="50" r:id="rId35"/>
    <sheet name="Fig B16.5.1-18 IDB" sheetId="20" r:id="rId36"/>
    <sheet name="Fig B16.5.1-19 IDBvar" sheetId="21" r:id="rId37"/>
    <sheet name="Fig B16.5.1-20 Humrat" sheetId="23" r:id="rId38"/>
    <sheet name="Fig B16.5.1-21 Humratvar" sheetId="25" r:id="rId39"/>
    <sheet name="Fig B16.5.1-22 QZtot" sheetId="27" r:id="rId40"/>
    <sheet name="Fig B16.5.1-23 QZsens" sheetId="28" r:id="rId41"/>
    <sheet name="Fig B16.5.1-24 QZlat" sheetId="30" r:id="rId42"/>
    <sheet name="Fig B16.5.1-25 Qfan" sheetId="51" r:id="rId43"/>
    <sheet name="Fig B16.5.1-26 QCL-QZL" sheetId="52" r:id="rId44"/>
    <sheet name="A" sheetId="1" r:id="rId45"/>
    <sheet name="Q" sheetId="17" r:id="rId46"/>
    <sheet name="Data-Electr" sheetId="36" r:id="rId47"/>
    <sheet name="Data-COP" sheetId="31" r:id="rId48"/>
    <sheet name="Data-Loads" sheetId="26" r:id="rId49"/>
    <sheet name="Data-Delta" sheetId="34" r:id="rId50"/>
    <sheet name="Data-TempHum" sheetId="19" r:id="rId51"/>
    <sheet name="DOE21E-NREL" sheetId="2" r:id="rId52"/>
    <sheet name="DOE21E-CIEMAT" sheetId="57" r:id="rId53"/>
    <sheet name="CLM2000" sheetId="58" r:id="rId54"/>
    <sheet name="TRN-id" sheetId="61" r:id="rId55"/>
    <sheet name="TRN-re" sheetId="62" r:id="rId56"/>
    <sheet name="CA-SIS" sheetId="59" r:id="rId57"/>
    <sheet name="E+V1" sheetId="16" r:id="rId58"/>
    <sheet name="Analytical-TUD" sheetId="63" r:id="rId59"/>
    <sheet name="Analytical-HTAL1" sheetId="64" r:id="rId60"/>
    <sheet name="Analytical-HTAL2" sheetId="65" r:id="rId61"/>
  </sheets>
  <definedNames>
    <definedName name="_Fill" hidden="1">#REF!</definedName>
    <definedName name="_xlnm.Print_Area" localSheetId="6">'Figure List'!$A$8:$E$33</definedName>
    <definedName name="_xlnm.Print_Area" localSheetId="4">'Program List'!$A$1:$D$47</definedName>
    <definedName name="_xlnm.Print_Area" localSheetId="41">Q!$BD$233:$BQ$304</definedName>
    <definedName name="_xlnm.Print_Area" localSheetId="7">'Q-Prt1'!$B$7:$Q$76</definedName>
    <definedName name="_xlnm.Print_Area" localSheetId="8">'Q-Prt2'!$B$7:$Q$42</definedName>
    <definedName name="_xlnm.Print_Area" localSheetId="9">'Q-Prt3'!$B$7:$Q$78</definedName>
    <definedName name="_xlnm.Print_Area" localSheetId="10">'Q-Prt4'!$B$7:$Q$78</definedName>
    <definedName name="_xlnm.Print_Area" localSheetId="11">'Q-Prt5'!$B$7:$Q$96</definedName>
    <definedName name="_xlnm.Print_Area" localSheetId="12">'Q-Prt6'!$B$7:$Q$96</definedName>
    <definedName name="_xlnm.Print_Area" localSheetId="13">'Q-Prt7'!$B$7:$Q$78</definedName>
    <definedName name="_xlnm.Print_Area" localSheetId="0">'Read Me'!$A$5:$A$49</definedName>
    <definedName name="_xlnm.Print_Area" localSheetId="5">'Table List'!$A$7:$F$18</definedName>
    <definedName name="_xlnm.Print_Area" localSheetId="3">'Title Page'!$A$1:$A$31</definedName>
    <definedName name="_xlnm.Print_Titles" localSheetId="6">'Figure List'!$1:$7</definedName>
    <definedName name="_xlnm.Print_Titles" localSheetId="7">'Q-Prt1'!$1:$6</definedName>
    <definedName name="_xlnm.Print_Titles" localSheetId="8">'Q-Prt2'!$1:$6</definedName>
    <definedName name="_xlnm.Print_Titles" localSheetId="9">'Q-Prt3'!$1:$6</definedName>
    <definedName name="_xlnm.Print_Titles" localSheetId="10">'Q-Prt4'!$1:$6</definedName>
    <definedName name="_xlnm.Print_Titles" localSheetId="11">'Q-Prt5'!$1:$6</definedName>
    <definedName name="_xlnm.Print_Titles" localSheetId="12">'Q-Prt6'!$1:$6</definedName>
    <definedName name="_xlnm.Print_Titles" localSheetId="13">'Q-Prt7'!$1:$6</definedName>
    <definedName name="_xlnm.Print_Titles" localSheetId="5">'Table List'!$1:$6</definedName>
  </definedNames>
  <calcPr calcId="140001" concurrentCalc="false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74" l="1"/>
  <c r="D4" i="72"/>
  <c r="D4" i="71"/>
  <c r="D4" i="70"/>
  <c r="D4" i="69"/>
  <c r="D4" i="73"/>
  <c r="D4" i="68"/>
  <c r="A13" i="75"/>
  <c r="A16" i="75"/>
  <c r="A8" i="75"/>
  <c r="A6" i="75"/>
  <c r="B34" i="75"/>
  <c r="A24" i="75"/>
  <c r="A23" i="75"/>
  <c r="A20" i="75"/>
  <c r="A19" i="75"/>
  <c r="A14" i="75"/>
  <c r="A21" i="75"/>
  <c r="C18" i="56"/>
  <c r="C25" i="2"/>
  <c r="D25" i="2"/>
  <c r="E25" i="2"/>
  <c r="B25" i="2"/>
  <c r="F25" i="2"/>
  <c r="H25" i="2"/>
  <c r="G25" i="2"/>
  <c r="J25" i="2"/>
  <c r="K25" i="2"/>
  <c r="I25" i="2"/>
  <c r="M25" i="2"/>
  <c r="N25" i="2"/>
  <c r="P25" i="2"/>
  <c r="Q25" i="2"/>
  <c r="S25" i="2"/>
  <c r="T25" i="2"/>
  <c r="C26" i="2"/>
  <c r="D26" i="2"/>
  <c r="E26" i="2"/>
  <c r="B26" i="2"/>
  <c r="J26" i="2"/>
  <c r="H26" i="2"/>
  <c r="L26" i="2"/>
  <c r="F26" i="2"/>
  <c r="G26" i="2"/>
  <c r="K26" i="2"/>
  <c r="I26" i="2"/>
  <c r="M26" i="2"/>
  <c r="N26" i="2"/>
  <c r="P26" i="2"/>
  <c r="Q26" i="2"/>
  <c r="S26" i="2"/>
  <c r="T26" i="2"/>
  <c r="C27" i="2"/>
  <c r="D27" i="2"/>
  <c r="E27" i="2"/>
  <c r="B27" i="2"/>
  <c r="F27" i="2"/>
  <c r="H27" i="2"/>
  <c r="G27" i="2"/>
  <c r="J27" i="2"/>
  <c r="U27" i="2"/>
  <c r="V27" i="2"/>
  <c r="K27" i="2"/>
  <c r="I27" i="2"/>
  <c r="M27" i="2"/>
  <c r="N27" i="2"/>
  <c r="P27" i="2"/>
  <c r="Q27" i="2"/>
  <c r="S27" i="2"/>
  <c r="T27" i="2"/>
  <c r="C28" i="2"/>
  <c r="D28" i="2"/>
  <c r="E28" i="2"/>
  <c r="B28" i="2"/>
  <c r="F28" i="2"/>
  <c r="H28" i="2"/>
  <c r="G28" i="2"/>
  <c r="J28" i="2"/>
  <c r="U28" i="2"/>
  <c r="V28" i="2"/>
  <c r="K28" i="2"/>
  <c r="I28" i="2"/>
  <c r="M28" i="2"/>
  <c r="N28" i="2"/>
  <c r="P28" i="2"/>
  <c r="Q28" i="2"/>
  <c r="S28" i="2"/>
  <c r="T28" i="2"/>
  <c r="C29" i="2"/>
  <c r="D29" i="2"/>
  <c r="E29" i="2"/>
  <c r="B29" i="2"/>
  <c r="F29" i="2"/>
  <c r="H29" i="2"/>
  <c r="G29" i="2"/>
  <c r="J29" i="2"/>
  <c r="U29" i="2"/>
  <c r="V29" i="2"/>
  <c r="K29" i="2"/>
  <c r="I29" i="2"/>
  <c r="M29" i="2"/>
  <c r="N29" i="2"/>
  <c r="P29" i="2"/>
  <c r="Q29" i="2"/>
  <c r="S29" i="2"/>
  <c r="T29" i="2"/>
  <c r="C30" i="2"/>
  <c r="D30" i="2"/>
  <c r="E30" i="2"/>
  <c r="B30" i="2"/>
  <c r="F30" i="2"/>
  <c r="H30" i="2"/>
  <c r="G30" i="2"/>
  <c r="J30" i="2"/>
  <c r="U30" i="2"/>
  <c r="V30" i="2"/>
  <c r="K30" i="2"/>
  <c r="I30" i="2"/>
  <c r="M30" i="2"/>
  <c r="N30" i="2"/>
  <c r="P30" i="2"/>
  <c r="Q30" i="2"/>
  <c r="S30" i="2"/>
  <c r="T30" i="2"/>
  <c r="C31" i="2"/>
  <c r="D31" i="2"/>
  <c r="E31" i="2"/>
  <c r="B31" i="2"/>
  <c r="F31" i="2"/>
  <c r="H31" i="2"/>
  <c r="G31" i="2"/>
  <c r="J31" i="2"/>
  <c r="U31" i="2"/>
  <c r="V31" i="2"/>
  <c r="K31" i="2"/>
  <c r="I31" i="2"/>
  <c r="M31" i="2"/>
  <c r="N31" i="2"/>
  <c r="P31" i="2"/>
  <c r="Q31" i="2"/>
  <c r="S31" i="2"/>
  <c r="T31" i="2"/>
  <c r="C32" i="2"/>
  <c r="D32" i="2"/>
  <c r="E32" i="2"/>
  <c r="B32" i="2"/>
  <c r="J32" i="2"/>
  <c r="H32" i="2"/>
  <c r="L32" i="2"/>
  <c r="F32" i="2"/>
  <c r="G32" i="2"/>
  <c r="K32" i="2"/>
  <c r="I32" i="2"/>
  <c r="M32" i="2"/>
  <c r="N32" i="2"/>
  <c r="P32" i="2"/>
  <c r="Q32" i="2"/>
  <c r="S32" i="2"/>
  <c r="T32" i="2"/>
  <c r="U32" i="2"/>
  <c r="V32" i="2"/>
  <c r="X32" i="2"/>
  <c r="W32" i="2"/>
  <c r="C33" i="2"/>
  <c r="D33" i="2"/>
  <c r="E33" i="2"/>
  <c r="F33" i="2"/>
  <c r="H33" i="2"/>
  <c r="G33" i="2"/>
  <c r="J33" i="2"/>
  <c r="K33" i="2"/>
  <c r="I33" i="2"/>
  <c r="M33" i="2"/>
  <c r="N33" i="2"/>
  <c r="P33" i="2"/>
  <c r="Q33" i="2"/>
  <c r="S33" i="2"/>
  <c r="T33" i="2"/>
  <c r="C34" i="2"/>
  <c r="D34" i="2"/>
  <c r="E34" i="2"/>
  <c r="F34" i="2"/>
  <c r="H34" i="2"/>
  <c r="G34" i="2"/>
  <c r="E81" i="2"/>
  <c r="J34" i="2"/>
  <c r="K34" i="2"/>
  <c r="I34" i="2"/>
  <c r="M34" i="2"/>
  <c r="N34" i="2"/>
  <c r="P34" i="2"/>
  <c r="Q34" i="2"/>
  <c r="S34" i="2"/>
  <c r="T34" i="2"/>
  <c r="C35" i="2"/>
  <c r="D35" i="2"/>
  <c r="E35" i="2"/>
  <c r="F35" i="2"/>
  <c r="H35" i="2"/>
  <c r="G35" i="2"/>
  <c r="J35" i="2"/>
  <c r="K35" i="2"/>
  <c r="I35" i="2"/>
  <c r="M35" i="2"/>
  <c r="N35" i="2"/>
  <c r="P35" i="2"/>
  <c r="Q35" i="2"/>
  <c r="S35" i="2"/>
  <c r="T35" i="2"/>
  <c r="C36" i="2"/>
  <c r="D36" i="2"/>
  <c r="E36" i="2"/>
  <c r="B36" i="2"/>
  <c r="F36" i="2"/>
  <c r="H36" i="2"/>
  <c r="G36" i="2"/>
  <c r="J36" i="2"/>
  <c r="K36" i="2"/>
  <c r="I36" i="2"/>
  <c r="M36" i="2"/>
  <c r="N36" i="2"/>
  <c r="P36" i="2"/>
  <c r="Q36" i="2"/>
  <c r="S36" i="2"/>
  <c r="T36" i="2"/>
  <c r="C37" i="2"/>
  <c r="D37" i="2"/>
  <c r="E37" i="2"/>
  <c r="B37" i="2"/>
  <c r="F37" i="2"/>
  <c r="H37" i="2"/>
  <c r="G37" i="2"/>
  <c r="J37" i="2"/>
  <c r="K37" i="2"/>
  <c r="M37" i="2"/>
  <c r="N37" i="2"/>
  <c r="P37" i="2"/>
  <c r="Q37" i="2"/>
  <c r="S37" i="2"/>
  <c r="T37" i="2"/>
  <c r="C38" i="2"/>
  <c r="D38" i="2"/>
  <c r="E38" i="2"/>
  <c r="B38" i="2"/>
  <c r="F38" i="2"/>
  <c r="H38" i="2"/>
  <c r="G38" i="2"/>
  <c r="J38" i="2"/>
  <c r="K38" i="2"/>
  <c r="I38" i="2"/>
  <c r="M38" i="2"/>
  <c r="N38" i="2"/>
  <c r="P38" i="2"/>
  <c r="Q38" i="2"/>
  <c r="S38" i="2"/>
  <c r="T38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B72" i="2"/>
  <c r="C72" i="2"/>
  <c r="E72" i="2"/>
  <c r="F72" i="2"/>
  <c r="G72" i="2"/>
  <c r="B73" i="2"/>
  <c r="C73" i="2"/>
  <c r="E73" i="2"/>
  <c r="F73" i="2"/>
  <c r="G73" i="2"/>
  <c r="B74" i="2"/>
  <c r="C74" i="2"/>
  <c r="D74" i="2"/>
  <c r="E74" i="2"/>
  <c r="F74" i="2"/>
  <c r="H74" i="2"/>
  <c r="I74" i="2"/>
  <c r="G74" i="2"/>
  <c r="B75" i="2"/>
  <c r="C75" i="2"/>
  <c r="D75" i="2"/>
  <c r="E75" i="2"/>
  <c r="F75" i="2"/>
  <c r="G75" i="2"/>
  <c r="H75" i="2"/>
  <c r="I75" i="2"/>
  <c r="J75" i="2"/>
  <c r="K75" i="2"/>
  <c r="B76" i="2"/>
  <c r="C76" i="2"/>
  <c r="D76" i="2"/>
  <c r="E76" i="2"/>
  <c r="F76" i="2"/>
  <c r="H76" i="2"/>
  <c r="I76" i="2"/>
  <c r="G76" i="2"/>
  <c r="B77" i="2"/>
  <c r="C77" i="2"/>
  <c r="D77" i="2"/>
  <c r="E77" i="2"/>
  <c r="F77" i="2"/>
  <c r="G77" i="2"/>
  <c r="H77" i="2"/>
  <c r="I77" i="2"/>
  <c r="J77" i="2"/>
  <c r="K77" i="2"/>
  <c r="B78" i="2"/>
  <c r="C78" i="2"/>
  <c r="D78" i="2"/>
  <c r="E78" i="2"/>
  <c r="F78" i="2"/>
  <c r="H78" i="2"/>
  <c r="I78" i="2"/>
  <c r="G78" i="2"/>
  <c r="B79" i="2"/>
  <c r="C79" i="2"/>
  <c r="D79" i="2"/>
  <c r="E79" i="2"/>
  <c r="F79" i="2"/>
  <c r="G79" i="2"/>
  <c r="H79" i="2"/>
  <c r="I79" i="2"/>
  <c r="J79" i="2"/>
  <c r="K79" i="2"/>
  <c r="C80" i="2"/>
  <c r="E80" i="2"/>
  <c r="F80" i="2"/>
  <c r="G80" i="2"/>
  <c r="C81" i="2"/>
  <c r="F81" i="2"/>
  <c r="G81" i="2"/>
  <c r="C82" i="2"/>
  <c r="E82" i="2"/>
  <c r="F82" i="2"/>
  <c r="G82" i="2"/>
  <c r="B83" i="2"/>
  <c r="C83" i="2"/>
  <c r="E83" i="2"/>
  <c r="F83" i="2"/>
  <c r="G83" i="2"/>
  <c r="B84" i="2"/>
  <c r="C84" i="2"/>
  <c r="E84" i="2"/>
  <c r="F84" i="2"/>
  <c r="B85" i="2"/>
  <c r="C85" i="2"/>
  <c r="E85" i="2"/>
  <c r="F85" i="2"/>
  <c r="G85" i="2"/>
  <c r="C86" i="2"/>
  <c r="D86" i="2"/>
  <c r="F86" i="2"/>
  <c r="H86" i="2"/>
  <c r="I86" i="2"/>
  <c r="C87" i="2"/>
  <c r="E87" i="2"/>
  <c r="D87" i="2"/>
  <c r="F87" i="2"/>
  <c r="H87" i="2"/>
  <c r="I87" i="2"/>
  <c r="J87" i="2"/>
  <c r="G87" i="2"/>
  <c r="K87" i="2"/>
  <c r="A6" i="19"/>
  <c r="A7" i="19"/>
  <c r="B8" i="19"/>
  <c r="C8" i="19"/>
  <c r="D8" i="19"/>
  <c r="E8" i="19"/>
  <c r="F8" i="19"/>
  <c r="G8" i="19"/>
  <c r="H8" i="19"/>
  <c r="J8" i="19"/>
  <c r="L8" i="19"/>
  <c r="L9" i="19"/>
  <c r="A24" i="19"/>
  <c r="B25" i="19"/>
  <c r="C25" i="19"/>
  <c r="D25" i="19"/>
  <c r="E25" i="19"/>
  <c r="F25" i="19"/>
  <c r="G25" i="19"/>
  <c r="H25" i="19"/>
  <c r="J25" i="19"/>
  <c r="L25" i="19"/>
  <c r="L26" i="19"/>
  <c r="A42" i="19"/>
  <c r="A43" i="19"/>
  <c r="B44" i="19"/>
  <c r="C44" i="19"/>
  <c r="D44" i="19"/>
  <c r="E44" i="19"/>
  <c r="F44" i="19"/>
  <c r="G44" i="19"/>
  <c r="H44" i="19"/>
  <c r="J44" i="19"/>
  <c r="L44" i="19"/>
  <c r="L45" i="19"/>
  <c r="A60" i="19"/>
  <c r="B61" i="19"/>
  <c r="C61" i="19"/>
  <c r="D61" i="19"/>
  <c r="E61" i="19"/>
  <c r="F61" i="19"/>
  <c r="G61" i="19"/>
  <c r="H61" i="19"/>
  <c r="J61" i="19"/>
  <c r="L61" i="19"/>
  <c r="L62" i="19"/>
  <c r="A1" i="34"/>
  <c r="A2" i="34"/>
  <c r="A3" i="34"/>
  <c r="B3" i="34"/>
  <c r="C3" i="34"/>
  <c r="D3" i="34"/>
  <c r="E3" i="34"/>
  <c r="F3" i="34"/>
  <c r="G3" i="34"/>
  <c r="H3" i="34"/>
  <c r="I3" i="34"/>
  <c r="J3" i="34"/>
  <c r="K3" i="34"/>
  <c r="L3" i="34"/>
  <c r="L4" i="34"/>
  <c r="A24" i="34"/>
  <c r="B25" i="34"/>
  <c r="C25" i="34"/>
  <c r="D25" i="34"/>
  <c r="E25" i="34"/>
  <c r="F25" i="34"/>
  <c r="G25" i="34"/>
  <c r="H25" i="34"/>
  <c r="I25" i="34"/>
  <c r="L25" i="34"/>
  <c r="L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A46" i="34"/>
  <c r="B47" i="34"/>
  <c r="C47" i="34"/>
  <c r="D47" i="34"/>
  <c r="E47" i="34"/>
  <c r="F47" i="34"/>
  <c r="G47" i="34"/>
  <c r="H47" i="34"/>
  <c r="I47" i="34"/>
  <c r="L47" i="34"/>
  <c r="L48" i="34"/>
  <c r="A68" i="34"/>
  <c r="B69" i="34"/>
  <c r="C69" i="34"/>
  <c r="D69" i="34"/>
  <c r="E69" i="34"/>
  <c r="F69" i="34"/>
  <c r="G69" i="34"/>
  <c r="H69" i="34"/>
  <c r="I69" i="34"/>
  <c r="L69" i="34"/>
  <c r="L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A91" i="34"/>
  <c r="A92" i="34"/>
  <c r="B93" i="34"/>
  <c r="C93" i="34"/>
  <c r="D93" i="34"/>
  <c r="E93" i="34"/>
  <c r="F93" i="34"/>
  <c r="G93" i="34"/>
  <c r="H93" i="34"/>
  <c r="I93" i="34"/>
  <c r="L93" i="34"/>
  <c r="L94" i="34"/>
  <c r="A114" i="34"/>
  <c r="B115" i="34"/>
  <c r="C115" i="34"/>
  <c r="D115" i="34"/>
  <c r="E115" i="34"/>
  <c r="F115" i="34"/>
  <c r="G115" i="34"/>
  <c r="H115" i="34"/>
  <c r="I115" i="34"/>
  <c r="L115" i="34"/>
  <c r="L116" i="34"/>
  <c r="A136" i="34"/>
  <c r="B137" i="34"/>
  <c r="C137" i="34"/>
  <c r="D137" i="34"/>
  <c r="E137" i="34"/>
  <c r="F137" i="34"/>
  <c r="G137" i="34"/>
  <c r="H137" i="34"/>
  <c r="I137" i="34"/>
  <c r="L137" i="34"/>
  <c r="L138" i="34"/>
  <c r="A158" i="34"/>
  <c r="B159" i="34"/>
  <c r="C159" i="34"/>
  <c r="D159" i="34"/>
  <c r="E159" i="34"/>
  <c r="F159" i="34"/>
  <c r="G159" i="34"/>
  <c r="H159" i="34"/>
  <c r="I159" i="34"/>
  <c r="L159" i="34"/>
  <c r="L160" i="34"/>
  <c r="A180" i="34"/>
  <c r="A1" i="26"/>
  <c r="A2" i="26"/>
  <c r="A3" i="26"/>
  <c r="B3" i="26"/>
  <c r="C3" i="26"/>
  <c r="D3" i="26"/>
  <c r="E3" i="26"/>
  <c r="F3" i="26"/>
  <c r="G3" i="26"/>
  <c r="H3" i="26"/>
  <c r="J3" i="26"/>
  <c r="L3" i="26"/>
  <c r="L4" i="26"/>
  <c r="A19" i="26"/>
  <c r="B20" i="26"/>
  <c r="C20" i="26"/>
  <c r="D20" i="26"/>
  <c r="E20" i="26"/>
  <c r="F20" i="26"/>
  <c r="G20" i="26"/>
  <c r="H20" i="26"/>
  <c r="J20" i="26"/>
  <c r="L20" i="26"/>
  <c r="L21" i="26"/>
  <c r="A36" i="26"/>
  <c r="B37" i="26"/>
  <c r="C37" i="26"/>
  <c r="D37" i="26"/>
  <c r="E37" i="26"/>
  <c r="F37" i="26"/>
  <c r="G37" i="26"/>
  <c r="H37" i="26"/>
  <c r="J37" i="26"/>
  <c r="L37" i="26"/>
  <c r="L38" i="26"/>
  <c r="A54" i="26"/>
  <c r="B55" i="26"/>
  <c r="C55" i="26"/>
  <c r="D55" i="26"/>
  <c r="E55" i="26"/>
  <c r="F55" i="26"/>
  <c r="G55" i="26"/>
  <c r="H55" i="26"/>
  <c r="J55" i="26"/>
  <c r="L55" i="26"/>
  <c r="L56" i="26"/>
  <c r="A71" i="26"/>
  <c r="A72" i="26"/>
  <c r="A73" i="26"/>
  <c r="B73" i="26"/>
  <c r="C73" i="26"/>
  <c r="D73" i="26"/>
  <c r="E73" i="26"/>
  <c r="F73" i="26"/>
  <c r="G73" i="26"/>
  <c r="H73" i="26"/>
  <c r="J73" i="26"/>
  <c r="L73" i="26"/>
  <c r="L74" i="26"/>
  <c r="A89" i="26"/>
  <c r="B90" i="26"/>
  <c r="C90" i="26"/>
  <c r="D90" i="26"/>
  <c r="E90" i="26"/>
  <c r="F90" i="26"/>
  <c r="G90" i="26"/>
  <c r="H90" i="26"/>
  <c r="J90" i="26"/>
  <c r="L90" i="26"/>
  <c r="L91" i="26"/>
  <c r="A106" i="26"/>
  <c r="B107" i="26"/>
  <c r="C107" i="26"/>
  <c r="D107" i="26"/>
  <c r="E107" i="26"/>
  <c r="F107" i="26"/>
  <c r="G107" i="26"/>
  <c r="H107" i="26"/>
  <c r="J107" i="26"/>
  <c r="L107" i="26"/>
  <c r="L108" i="26"/>
  <c r="A124" i="26"/>
  <c r="B125" i="26"/>
  <c r="C125" i="26"/>
  <c r="D125" i="26"/>
  <c r="E125" i="26"/>
  <c r="F125" i="26"/>
  <c r="G125" i="26"/>
  <c r="H125" i="26"/>
  <c r="J125" i="26"/>
  <c r="L125" i="26"/>
  <c r="L126" i="26"/>
  <c r="A1" i="31"/>
  <c r="A2" i="31"/>
  <c r="A3" i="31"/>
  <c r="B3" i="31"/>
  <c r="C3" i="31"/>
  <c r="D3" i="31"/>
  <c r="E3" i="31"/>
  <c r="F3" i="31"/>
  <c r="G3" i="31"/>
  <c r="H3" i="31"/>
  <c r="I3" i="31"/>
  <c r="J3" i="31"/>
  <c r="K3" i="31"/>
  <c r="L3" i="31"/>
  <c r="L4" i="31"/>
  <c r="A19" i="31"/>
  <c r="B20" i="31"/>
  <c r="C20" i="31"/>
  <c r="D20" i="31"/>
  <c r="E20" i="31"/>
  <c r="F20" i="31"/>
  <c r="G20" i="31"/>
  <c r="H20" i="31"/>
  <c r="J20" i="31"/>
  <c r="L20" i="31"/>
  <c r="L21" i="31"/>
  <c r="A6" i="36"/>
  <c r="A7" i="36"/>
  <c r="B8" i="36"/>
  <c r="C8" i="36"/>
  <c r="D8" i="36"/>
  <c r="E8" i="36"/>
  <c r="F8" i="36"/>
  <c r="G8" i="36"/>
  <c r="H8" i="36"/>
  <c r="J8" i="36"/>
  <c r="L8" i="36"/>
  <c r="L9" i="36"/>
  <c r="A24" i="36"/>
  <c r="B25" i="36"/>
  <c r="C25" i="36"/>
  <c r="D25" i="36"/>
  <c r="E25" i="36"/>
  <c r="F25" i="36"/>
  <c r="G25" i="36"/>
  <c r="H25" i="36"/>
  <c r="J25" i="36"/>
  <c r="L25" i="36"/>
  <c r="L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A41" i="36"/>
  <c r="B42" i="36"/>
  <c r="C42" i="36"/>
  <c r="D42" i="36"/>
  <c r="E42" i="36"/>
  <c r="F42" i="36"/>
  <c r="G42" i="36"/>
  <c r="H42" i="36"/>
  <c r="J42" i="36"/>
  <c r="L42" i="36"/>
  <c r="L43" i="36"/>
  <c r="A58" i="36"/>
  <c r="B59" i="36"/>
  <c r="C59" i="36"/>
  <c r="D59" i="36"/>
  <c r="E59" i="36"/>
  <c r="F59" i="36"/>
  <c r="G59" i="36"/>
  <c r="H59" i="36"/>
  <c r="J59" i="36"/>
  <c r="L59" i="36"/>
  <c r="L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Q7" i="17"/>
  <c r="Q24" i="17"/>
  <c r="Q41" i="17"/>
  <c r="Q58" i="17"/>
  <c r="BS78" i="17"/>
  <c r="CJ78" i="17"/>
  <c r="BS95" i="17"/>
  <c r="CJ95" i="17"/>
  <c r="BS112" i="17"/>
  <c r="CJ112" i="17"/>
  <c r="BS130" i="17"/>
  <c r="CJ130" i="17"/>
  <c r="Q186" i="17"/>
  <c r="Q203" i="17"/>
  <c r="BS234" i="17"/>
  <c r="BS251" i="17"/>
  <c r="BS270" i="17"/>
  <c r="BS287" i="17"/>
  <c r="DA492" i="17"/>
  <c r="DR492" i="17"/>
  <c r="DA514" i="17"/>
  <c r="DR514" i="17"/>
  <c r="DA536" i="17"/>
  <c r="DR536" i="17"/>
  <c r="DA558" i="17"/>
  <c r="DR558" i="17"/>
  <c r="Q8" i="74"/>
  <c r="Q25" i="74"/>
  <c r="Q44" i="74"/>
  <c r="Q61" i="74"/>
  <c r="Q8" i="72"/>
  <c r="Q30" i="72"/>
  <c r="Q52" i="72"/>
  <c r="Q74" i="72"/>
  <c r="Q8" i="71"/>
  <c r="Q30" i="71"/>
  <c r="Q52" i="71"/>
  <c r="Q74" i="71"/>
  <c r="Q8" i="70"/>
  <c r="Q25" i="70"/>
  <c r="Q42" i="70"/>
  <c r="Q61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Q8" i="69"/>
  <c r="Q25" i="69"/>
  <c r="Q42" i="69"/>
  <c r="Q61" i="69"/>
  <c r="Q8" i="73"/>
  <c r="Q25" i="73"/>
  <c r="Q8" i="68"/>
  <c r="Q25" i="68"/>
  <c r="Q42" i="68"/>
  <c r="Q59" i="68"/>
  <c r="A1" i="76"/>
  <c r="A4" i="76"/>
  <c r="A15" i="75"/>
  <c r="L21" i="1"/>
  <c r="Q62" i="69"/>
  <c r="L22" i="1"/>
  <c r="Q27" i="70"/>
  <c r="B23" i="1"/>
  <c r="F10" i="17"/>
  <c r="E10" i="36"/>
  <c r="C23" i="1"/>
  <c r="E10" i="17"/>
  <c r="D10" i="36"/>
  <c r="D23" i="1"/>
  <c r="D10" i="17"/>
  <c r="C10" i="36"/>
  <c r="E23" i="1"/>
  <c r="H11" i="68"/>
  <c r="F23" i="1"/>
  <c r="I10" i="17"/>
  <c r="H10" i="36"/>
  <c r="G23" i="1"/>
  <c r="H23" i="1"/>
  <c r="I23" i="1"/>
  <c r="J23" i="1"/>
  <c r="C10" i="17"/>
  <c r="K23" i="1"/>
  <c r="G10" i="17"/>
  <c r="F10" i="36"/>
  <c r="L23" i="1"/>
  <c r="Q11" i="68"/>
  <c r="B24" i="1"/>
  <c r="F12" i="68"/>
  <c r="C24" i="1"/>
  <c r="E11" i="17"/>
  <c r="D11" i="36"/>
  <c r="D24" i="1"/>
  <c r="D11" i="17"/>
  <c r="C11" i="36"/>
  <c r="E24" i="1"/>
  <c r="H11" i="17"/>
  <c r="G11" i="36"/>
  <c r="F24" i="1"/>
  <c r="I11" i="17"/>
  <c r="H11" i="36"/>
  <c r="G24" i="1"/>
  <c r="H24" i="1"/>
  <c r="N12" i="68"/>
  <c r="I24" i="1"/>
  <c r="J24" i="1"/>
  <c r="C11" i="17"/>
  <c r="K24" i="1"/>
  <c r="G11" i="17"/>
  <c r="F11" i="36"/>
  <c r="L24" i="1"/>
  <c r="Q11" i="17"/>
  <c r="L11" i="36"/>
  <c r="B25" i="1"/>
  <c r="F12" i="17"/>
  <c r="E12" i="36"/>
  <c r="C25" i="1"/>
  <c r="E12" i="17"/>
  <c r="D12" i="36"/>
  <c r="D25" i="1"/>
  <c r="D12" i="17"/>
  <c r="C12" i="36"/>
  <c r="E25" i="1"/>
  <c r="H13" i="68"/>
  <c r="F25" i="1"/>
  <c r="I12" i="17"/>
  <c r="H12" i="36"/>
  <c r="G25" i="1"/>
  <c r="M13" i="68"/>
  <c r="H25" i="1"/>
  <c r="I25" i="1"/>
  <c r="J25" i="1"/>
  <c r="C12" i="17"/>
  <c r="K25" i="1"/>
  <c r="G12" i="17"/>
  <c r="F12" i="36"/>
  <c r="L25" i="1"/>
  <c r="Q12" i="17"/>
  <c r="L12" i="36"/>
  <c r="B26" i="1"/>
  <c r="F13" i="17"/>
  <c r="E13" i="36"/>
  <c r="C26" i="1"/>
  <c r="E13" i="17"/>
  <c r="D13" i="36"/>
  <c r="D26" i="1"/>
  <c r="D13" i="17"/>
  <c r="C13" i="36"/>
  <c r="E26" i="1"/>
  <c r="H13" i="17"/>
  <c r="G13" i="36"/>
  <c r="F26" i="1"/>
  <c r="I13" i="17"/>
  <c r="H13" i="36"/>
  <c r="G26" i="1"/>
  <c r="H26" i="1"/>
  <c r="N14" i="68"/>
  <c r="I26" i="1"/>
  <c r="O14" i="68"/>
  <c r="J26" i="1"/>
  <c r="C13" i="17"/>
  <c r="K26" i="1"/>
  <c r="G13" i="17"/>
  <c r="F13" i="36"/>
  <c r="L26" i="1"/>
  <c r="Q13" i="17"/>
  <c r="L13" i="36"/>
  <c r="B27" i="1"/>
  <c r="F14" i="17"/>
  <c r="E14" i="36"/>
  <c r="C27" i="1"/>
  <c r="E14" i="17"/>
  <c r="D14" i="36"/>
  <c r="D27" i="1"/>
  <c r="D14" i="17"/>
  <c r="C14" i="36"/>
  <c r="E27" i="1"/>
  <c r="H14" i="17"/>
  <c r="G14" i="36"/>
  <c r="F27" i="1"/>
  <c r="I14" i="17"/>
  <c r="H14" i="36"/>
  <c r="G27" i="1"/>
  <c r="H27" i="1"/>
  <c r="I27" i="1"/>
  <c r="J27" i="1"/>
  <c r="C14" i="17"/>
  <c r="K27" i="1"/>
  <c r="G14" i="17"/>
  <c r="F14" i="36"/>
  <c r="L27" i="1"/>
  <c r="Q14" i="17"/>
  <c r="L14" i="36"/>
  <c r="B28" i="1"/>
  <c r="F16" i="68"/>
  <c r="C28" i="1"/>
  <c r="E15" i="17"/>
  <c r="D15" i="36"/>
  <c r="D28" i="1"/>
  <c r="D15" i="17"/>
  <c r="C15" i="36"/>
  <c r="E28" i="1"/>
  <c r="H15" i="17"/>
  <c r="G15" i="36"/>
  <c r="F28" i="1"/>
  <c r="I15" i="17"/>
  <c r="H15" i="36"/>
  <c r="G28" i="1"/>
  <c r="H28" i="1"/>
  <c r="N16" i="68"/>
  <c r="I28" i="1"/>
  <c r="J28" i="1"/>
  <c r="C15" i="17"/>
  <c r="K28" i="1"/>
  <c r="G15" i="17"/>
  <c r="F15" i="36"/>
  <c r="L28" i="1"/>
  <c r="Q15" i="17"/>
  <c r="L15" i="36"/>
  <c r="B29" i="1"/>
  <c r="F16" i="17"/>
  <c r="E16" i="36"/>
  <c r="C29" i="1"/>
  <c r="E16" i="17"/>
  <c r="D16" i="36"/>
  <c r="D29" i="1"/>
  <c r="D16" i="17"/>
  <c r="C16" i="36"/>
  <c r="E29" i="1"/>
  <c r="H16" i="17"/>
  <c r="G16" i="36"/>
  <c r="F29" i="1"/>
  <c r="I16" i="17"/>
  <c r="H16" i="36"/>
  <c r="G29" i="1"/>
  <c r="M17" i="68"/>
  <c r="H29" i="1"/>
  <c r="I29" i="1"/>
  <c r="J29" i="1"/>
  <c r="C16" i="17"/>
  <c r="K29" i="1"/>
  <c r="G16" i="17"/>
  <c r="F16" i="36"/>
  <c r="L29" i="1"/>
  <c r="Q16" i="17"/>
  <c r="L16" i="36"/>
  <c r="B30" i="1"/>
  <c r="F18" i="68"/>
  <c r="C30" i="1"/>
  <c r="E17" i="17"/>
  <c r="D17" i="36"/>
  <c r="D30" i="1"/>
  <c r="D17" i="17"/>
  <c r="C17" i="36"/>
  <c r="E30" i="1"/>
  <c r="H17" i="17"/>
  <c r="G17" i="36"/>
  <c r="F30" i="1"/>
  <c r="I17" i="17"/>
  <c r="H17" i="36"/>
  <c r="G30" i="1"/>
  <c r="H30" i="1"/>
  <c r="N18" i="68"/>
  <c r="I30" i="1"/>
  <c r="O18" i="68"/>
  <c r="J30" i="1"/>
  <c r="C17" i="17"/>
  <c r="K30" i="1"/>
  <c r="G17" i="17"/>
  <c r="F17" i="36"/>
  <c r="L30" i="1"/>
  <c r="Q17" i="17"/>
  <c r="L17" i="36"/>
  <c r="C31" i="1"/>
  <c r="E18" i="17"/>
  <c r="D18" i="36"/>
  <c r="D31" i="1"/>
  <c r="D18" i="17"/>
  <c r="C18" i="36"/>
  <c r="E31" i="1"/>
  <c r="H19" i="68"/>
  <c r="F31" i="1"/>
  <c r="I18" i="17"/>
  <c r="H18" i="36"/>
  <c r="G31" i="1"/>
  <c r="H31" i="1"/>
  <c r="I31" i="1"/>
  <c r="J31" i="1"/>
  <c r="C18" i="17"/>
  <c r="K31" i="1"/>
  <c r="G18" i="17"/>
  <c r="F18" i="36"/>
  <c r="L31" i="1"/>
  <c r="Q18" i="17"/>
  <c r="L18" i="36"/>
  <c r="C32" i="1"/>
  <c r="E19" i="17"/>
  <c r="D19" i="36"/>
  <c r="D32" i="1"/>
  <c r="D19" i="17"/>
  <c r="C19" i="36"/>
  <c r="E32" i="1"/>
  <c r="H19" i="17"/>
  <c r="G19" i="36"/>
  <c r="F32" i="1"/>
  <c r="I19" i="17"/>
  <c r="H19" i="36"/>
  <c r="G32" i="1"/>
  <c r="H32" i="1"/>
  <c r="N20" i="68"/>
  <c r="I32" i="1"/>
  <c r="J32" i="1"/>
  <c r="C19" i="17"/>
  <c r="K32" i="1"/>
  <c r="G19" i="17"/>
  <c r="F19" i="36"/>
  <c r="L32" i="1"/>
  <c r="Q19" i="17"/>
  <c r="L19" i="36"/>
  <c r="C33" i="1"/>
  <c r="E20" i="17"/>
  <c r="D20" i="36"/>
  <c r="D33" i="1"/>
  <c r="D20" i="17"/>
  <c r="C20" i="36"/>
  <c r="E33" i="1"/>
  <c r="H21" i="68"/>
  <c r="H20" i="17"/>
  <c r="G20" i="36"/>
  <c r="F33" i="1"/>
  <c r="I20" i="17"/>
  <c r="H20" i="36"/>
  <c r="G33" i="1"/>
  <c r="M21" i="68"/>
  <c r="H33" i="1"/>
  <c r="I33" i="1"/>
  <c r="J33" i="1"/>
  <c r="C20" i="17"/>
  <c r="K33" i="1"/>
  <c r="G20" i="17"/>
  <c r="F20" i="36"/>
  <c r="L33" i="1"/>
  <c r="Q20" i="17"/>
  <c r="L20" i="36"/>
  <c r="B34" i="1"/>
  <c r="F22" i="68"/>
  <c r="C34" i="1"/>
  <c r="E21" i="17"/>
  <c r="D21" i="36"/>
  <c r="D34" i="1"/>
  <c r="D21" i="17"/>
  <c r="C21" i="36"/>
  <c r="E34" i="1"/>
  <c r="H21" i="17"/>
  <c r="G21" i="36"/>
  <c r="F34" i="1"/>
  <c r="I21" i="17"/>
  <c r="H21" i="36"/>
  <c r="G34" i="1"/>
  <c r="H34" i="1"/>
  <c r="N22" i="68"/>
  <c r="I34" i="1"/>
  <c r="O22" i="68"/>
  <c r="J34" i="1"/>
  <c r="C21" i="17"/>
  <c r="K34" i="1"/>
  <c r="G21" i="17"/>
  <c r="F21" i="36"/>
  <c r="L34" i="1"/>
  <c r="Q21" i="17"/>
  <c r="L21" i="36"/>
  <c r="B35" i="1"/>
  <c r="F22" i="17"/>
  <c r="E22" i="36"/>
  <c r="C35" i="1"/>
  <c r="E22" i="17"/>
  <c r="D22" i="36"/>
  <c r="D35" i="1"/>
  <c r="D22" i="17"/>
  <c r="C22" i="36"/>
  <c r="E35" i="1"/>
  <c r="H23" i="68"/>
  <c r="F35" i="1"/>
  <c r="I22" i="17"/>
  <c r="H22" i="36"/>
  <c r="G35" i="1"/>
  <c r="H35" i="1"/>
  <c r="I35" i="1"/>
  <c r="J35" i="1"/>
  <c r="C22" i="17"/>
  <c r="K35" i="1"/>
  <c r="G22" i="17"/>
  <c r="F22" i="36"/>
  <c r="L35" i="1"/>
  <c r="Q22" i="17"/>
  <c r="L22" i="36"/>
  <c r="B36" i="1"/>
  <c r="F24" i="68"/>
  <c r="C36" i="1"/>
  <c r="E23" i="17"/>
  <c r="D23" i="36"/>
  <c r="D36" i="1"/>
  <c r="D23" i="17"/>
  <c r="C23" i="36"/>
  <c r="E36" i="1"/>
  <c r="H23" i="17"/>
  <c r="G23" i="36"/>
  <c r="F36" i="1"/>
  <c r="I23" i="17"/>
  <c r="H23" i="36"/>
  <c r="G36" i="1"/>
  <c r="H36" i="1"/>
  <c r="N24" i="68"/>
  <c r="I36" i="1"/>
  <c r="J36" i="1"/>
  <c r="C23" i="17"/>
  <c r="K36" i="1"/>
  <c r="G23" i="17"/>
  <c r="F23" i="36"/>
  <c r="L36" i="1"/>
  <c r="Q23" i="17"/>
  <c r="L23" i="36"/>
  <c r="L41" i="1"/>
  <c r="L42" i="1"/>
  <c r="B43" i="1"/>
  <c r="F27" i="17"/>
  <c r="E27" i="36"/>
  <c r="C43" i="1"/>
  <c r="E28" i="68"/>
  <c r="D43" i="1"/>
  <c r="D27" i="17"/>
  <c r="C27" i="36"/>
  <c r="E43" i="1"/>
  <c r="H27" i="17"/>
  <c r="G27" i="36"/>
  <c r="F43" i="1"/>
  <c r="I27" i="17"/>
  <c r="H27" i="36"/>
  <c r="G43" i="1"/>
  <c r="M27" i="17"/>
  <c r="I27" i="36"/>
  <c r="H43" i="1"/>
  <c r="I43" i="1"/>
  <c r="O28" i="68"/>
  <c r="J43" i="1"/>
  <c r="C27" i="17"/>
  <c r="K43" i="1"/>
  <c r="L43" i="1"/>
  <c r="Q27" i="17"/>
  <c r="L27" i="36"/>
  <c r="B44" i="1"/>
  <c r="F28" i="17"/>
  <c r="E28" i="36"/>
  <c r="C44" i="1"/>
  <c r="E28" i="17"/>
  <c r="D28" i="36"/>
  <c r="D44" i="1"/>
  <c r="D29" i="68"/>
  <c r="E44" i="1"/>
  <c r="H28" i="17"/>
  <c r="G28" i="36"/>
  <c r="F44" i="1"/>
  <c r="I29" i="68"/>
  <c r="G44" i="1"/>
  <c r="H44" i="1"/>
  <c r="I44" i="1"/>
  <c r="J44" i="1"/>
  <c r="C28" i="17"/>
  <c r="K44" i="1"/>
  <c r="L44" i="1"/>
  <c r="Q28" i="17"/>
  <c r="L28" i="36"/>
  <c r="B45" i="1"/>
  <c r="F29" i="17"/>
  <c r="E29" i="36"/>
  <c r="C45" i="1"/>
  <c r="E29" i="17"/>
  <c r="D29" i="36"/>
  <c r="D45" i="1"/>
  <c r="D29" i="17"/>
  <c r="C29" i="36"/>
  <c r="E45" i="1"/>
  <c r="H29" i="17"/>
  <c r="G29" i="36"/>
  <c r="F45" i="1"/>
  <c r="I29" i="17"/>
  <c r="H29" i="36"/>
  <c r="G45" i="1"/>
  <c r="M30" i="68"/>
  <c r="H45" i="1"/>
  <c r="I45" i="1"/>
  <c r="J45" i="1"/>
  <c r="C29" i="17"/>
  <c r="K45" i="1"/>
  <c r="L45" i="1"/>
  <c r="Q29" i="17"/>
  <c r="L29" i="36"/>
  <c r="B46" i="1"/>
  <c r="F30" i="17"/>
  <c r="E30" i="36"/>
  <c r="C46" i="1"/>
  <c r="E30" i="17"/>
  <c r="D30" i="36"/>
  <c r="D46" i="1"/>
  <c r="D30" i="17"/>
  <c r="C30" i="36"/>
  <c r="E46" i="1"/>
  <c r="H30" i="17"/>
  <c r="G30" i="36"/>
  <c r="F46" i="1"/>
  <c r="I30" i="17"/>
  <c r="H30" i="36"/>
  <c r="G46" i="1"/>
  <c r="H46" i="1"/>
  <c r="I46" i="1"/>
  <c r="J46" i="1"/>
  <c r="C30" i="17"/>
  <c r="K46" i="1"/>
  <c r="K519" i="1"/>
  <c r="L46" i="1"/>
  <c r="Q30" i="17"/>
  <c r="L30" i="36"/>
  <c r="B47" i="1"/>
  <c r="F31" i="17"/>
  <c r="E31" i="36"/>
  <c r="C47" i="1"/>
  <c r="E32" i="68"/>
  <c r="D47" i="1"/>
  <c r="D31" i="17"/>
  <c r="C31" i="36"/>
  <c r="E47" i="1"/>
  <c r="H31" i="17"/>
  <c r="G31" i="36"/>
  <c r="F47" i="1"/>
  <c r="I31" i="17"/>
  <c r="H31" i="36"/>
  <c r="G47" i="1"/>
  <c r="M31" i="17"/>
  <c r="I31" i="36"/>
  <c r="H47" i="1"/>
  <c r="I47" i="1"/>
  <c r="O32" i="68"/>
  <c r="J47" i="1"/>
  <c r="C31" i="17"/>
  <c r="K47" i="1"/>
  <c r="L47" i="1"/>
  <c r="Q31" i="17"/>
  <c r="L31" i="36"/>
  <c r="B48" i="1"/>
  <c r="F32" i="17"/>
  <c r="E32" i="36"/>
  <c r="C48" i="1"/>
  <c r="E32" i="17"/>
  <c r="D32" i="36"/>
  <c r="D48" i="1"/>
  <c r="D33" i="68"/>
  <c r="D32" i="17"/>
  <c r="C32" i="36"/>
  <c r="E48" i="1"/>
  <c r="H32" i="17"/>
  <c r="G32" i="36"/>
  <c r="F48" i="1"/>
  <c r="I32" i="17"/>
  <c r="H32" i="36"/>
  <c r="G48" i="1"/>
  <c r="H48" i="1"/>
  <c r="I48" i="1"/>
  <c r="J48" i="1"/>
  <c r="C32" i="17"/>
  <c r="K48" i="1"/>
  <c r="L48" i="1"/>
  <c r="Q32" i="17"/>
  <c r="L32" i="36"/>
  <c r="B49" i="1"/>
  <c r="F33" i="17"/>
  <c r="E33" i="36"/>
  <c r="C49" i="1"/>
  <c r="E33" i="17"/>
  <c r="D33" i="36"/>
  <c r="D49" i="1"/>
  <c r="D33" i="17"/>
  <c r="C33" i="36"/>
  <c r="E49" i="1"/>
  <c r="H34" i="68"/>
  <c r="F49" i="1"/>
  <c r="I33" i="17"/>
  <c r="H33" i="36"/>
  <c r="G49" i="1"/>
  <c r="M34" i="68"/>
  <c r="H49" i="1"/>
  <c r="I49" i="1"/>
  <c r="J49" i="1"/>
  <c r="C33" i="17"/>
  <c r="K49" i="1"/>
  <c r="L49" i="1"/>
  <c r="Q33" i="17"/>
  <c r="L33" i="36"/>
  <c r="B50" i="1"/>
  <c r="F35" i="68"/>
  <c r="C50" i="1"/>
  <c r="E34" i="17"/>
  <c r="D34" i="36"/>
  <c r="D50" i="1"/>
  <c r="D34" i="17"/>
  <c r="C34" i="36"/>
  <c r="E50" i="1"/>
  <c r="H34" i="17"/>
  <c r="G34" i="36"/>
  <c r="F50" i="1"/>
  <c r="I34" i="17"/>
  <c r="H34" i="36"/>
  <c r="G50" i="1"/>
  <c r="H50" i="1"/>
  <c r="I50" i="1"/>
  <c r="J50" i="1"/>
  <c r="C34" i="17"/>
  <c r="K50" i="1"/>
  <c r="L50" i="1"/>
  <c r="Q34" i="17"/>
  <c r="L34" i="36"/>
  <c r="B51" i="1"/>
  <c r="F35" i="17"/>
  <c r="E35" i="36"/>
  <c r="C51" i="1"/>
  <c r="E36" i="68"/>
  <c r="D51" i="1"/>
  <c r="D35" i="17"/>
  <c r="C35" i="36"/>
  <c r="E51" i="1"/>
  <c r="H35" i="17"/>
  <c r="G35" i="36"/>
  <c r="F51" i="1"/>
  <c r="I35" i="17"/>
  <c r="H35" i="36"/>
  <c r="G51" i="1"/>
  <c r="M35" i="17"/>
  <c r="I35" i="36"/>
  <c r="H51" i="1"/>
  <c r="I51" i="1"/>
  <c r="O36" i="68"/>
  <c r="J51" i="1"/>
  <c r="C35" i="17"/>
  <c r="K51" i="1"/>
  <c r="L51" i="1"/>
  <c r="Q35" i="17"/>
  <c r="L35" i="36"/>
  <c r="B52" i="1"/>
  <c r="F36" i="17"/>
  <c r="E36" i="36"/>
  <c r="C52" i="1"/>
  <c r="E36" i="17"/>
  <c r="D36" i="36"/>
  <c r="D52" i="1"/>
  <c r="D37" i="68"/>
  <c r="E52" i="1"/>
  <c r="H36" i="17"/>
  <c r="G36" i="36"/>
  <c r="F52" i="1"/>
  <c r="I37" i="68"/>
  <c r="G52" i="1"/>
  <c r="H52" i="1"/>
  <c r="I52" i="1"/>
  <c r="J52" i="1"/>
  <c r="C36" i="17"/>
  <c r="K52" i="1"/>
  <c r="L52" i="1"/>
  <c r="Q36" i="17"/>
  <c r="L36" i="36"/>
  <c r="B53" i="1"/>
  <c r="F37" i="17"/>
  <c r="E37" i="36"/>
  <c r="C53" i="1"/>
  <c r="E37" i="17"/>
  <c r="D37" i="36"/>
  <c r="D53" i="1"/>
  <c r="D37" i="17"/>
  <c r="C37" i="36"/>
  <c r="E53" i="1"/>
  <c r="H38" i="68"/>
  <c r="F53" i="1"/>
  <c r="I37" i="17"/>
  <c r="H37" i="36"/>
  <c r="G53" i="1"/>
  <c r="M38" i="68"/>
  <c r="H53" i="1"/>
  <c r="I53" i="1"/>
  <c r="J53" i="1"/>
  <c r="C37" i="17"/>
  <c r="K53" i="1"/>
  <c r="L53" i="1"/>
  <c r="Q37" i="17"/>
  <c r="L37" i="36"/>
  <c r="B54" i="1"/>
  <c r="F39" i="68"/>
  <c r="F38" i="17"/>
  <c r="E38" i="36"/>
  <c r="C54" i="1"/>
  <c r="E38" i="17"/>
  <c r="D38" i="36"/>
  <c r="D54" i="1"/>
  <c r="D38" i="17"/>
  <c r="C38" i="36"/>
  <c r="E54" i="1"/>
  <c r="H38" i="17"/>
  <c r="G38" i="36"/>
  <c r="F54" i="1"/>
  <c r="I38" i="17"/>
  <c r="H38" i="36"/>
  <c r="G54" i="1"/>
  <c r="H54" i="1"/>
  <c r="I54" i="1"/>
  <c r="J54" i="1"/>
  <c r="C38" i="17"/>
  <c r="K54" i="1"/>
  <c r="L54" i="1"/>
  <c r="Q38" i="17"/>
  <c r="L38" i="36"/>
  <c r="B55" i="1"/>
  <c r="F39" i="17"/>
  <c r="E39" i="36"/>
  <c r="C55" i="1"/>
  <c r="E40" i="68"/>
  <c r="D55" i="1"/>
  <c r="D39" i="17"/>
  <c r="C39" i="36"/>
  <c r="E55" i="1"/>
  <c r="H39" i="17"/>
  <c r="G39" i="36"/>
  <c r="F55" i="1"/>
  <c r="I39" i="17"/>
  <c r="H39" i="36"/>
  <c r="G55" i="1"/>
  <c r="M39" i="17"/>
  <c r="I39" i="36"/>
  <c r="H55" i="1"/>
  <c r="I55" i="1"/>
  <c r="O40" i="68"/>
  <c r="J55" i="1"/>
  <c r="C39" i="17"/>
  <c r="K55" i="1"/>
  <c r="L55" i="1"/>
  <c r="Q39" i="17"/>
  <c r="L39" i="36"/>
  <c r="B56" i="1"/>
  <c r="F40" i="17"/>
  <c r="E40" i="36"/>
  <c r="C56" i="1"/>
  <c r="E40" i="17"/>
  <c r="D40" i="36"/>
  <c r="D56" i="1"/>
  <c r="D41" i="68"/>
  <c r="D40" i="17"/>
  <c r="C40" i="36"/>
  <c r="E56" i="1"/>
  <c r="H40" i="17"/>
  <c r="G40" i="36"/>
  <c r="F56" i="1"/>
  <c r="I41" i="68"/>
  <c r="G56" i="1"/>
  <c r="H56" i="1"/>
  <c r="I56" i="1"/>
  <c r="J56" i="1"/>
  <c r="C40" i="17"/>
  <c r="K56" i="1"/>
  <c r="L56" i="1"/>
  <c r="Q40" i="17"/>
  <c r="L40" i="36"/>
  <c r="L61" i="1"/>
  <c r="L62" i="1"/>
  <c r="B63" i="1"/>
  <c r="F44" i="17"/>
  <c r="E44" i="36"/>
  <c r="C63" i="1"/>
  <c r="E44" i="17"/>
  <c r="D44" i="36"/>
  <c r="D63" i="1"/>
  <c r="D44" i="17"/>
  <c r="C44" i="36"/>
  <c r="E63" i="1"/>
  <c r="H45" i="68"/>
  <c r="F63" i="1"/>
  <c r="I44" i="17"/>
  <c r="H44" i="36"/>
  <c r="G63" i="1"/>
  <c r="H63" i="1"/>
  <c r="I63" i="1"/>
  <c r="J63" i="1"/>
  <c r="C44" i="17"/>
  <c r="K63" i="1"/>
  <c r="G44" i="17"/>
  <c r="F44" i="36"/>
  <c r="L63" i="1"/>
  <c r="Q44" i="17"/>
  <c r="L44" i="36"/>
  <c r="B64" i="1"/>
  <c r="F46" i="68"/>
  <c r="F45" i="17"/>
  <c r="E45" i="36"/>
  <c r="C64" i="1"/>
  <c r="E45" i="17"/>
  <c r="D45" i="36"/>
  <c r="D64" i="1"/>
  <c r="D45" i="17"/>
  <c r="C45" i="36"/>
  <c r="E64" i="1"/>
  <c r="H45" i="17"/>
  <c r="G45" i="36"/>
  <c r="F64" i="1"/>
  <c r="I45" i="17"/>
  <c r="H45" i="36"/>
  <c r="G64" i="1"/>
  <c r="H64" i="1"/>
  <c r="N46" i="68"/>
  <c r="I64" i="1"/>
  <c r="J64" i="1"/>
  <c r="C45" i="17"/>
  <c r="K64" i="1"/>
  <c r="G45" i="17"/>
  <c r="F45" i="36"/>
  <c r="L64" i="1"/>
  <c r="Q45" i="17"/>
  <c r="L45" i="36"/>
  <c r="B65" i="1"/>
  <c r="F46" i="17"/>
  <c r="E46" i="36"/>
  <c r="C65" i="1"/>
  <c r="E46" i="17"/>
  <c r="D46" i="36"/>
  <c r="D65" i="1"/>
  <c r="D46" i="17"/>
  <c r="C46" i="36"/>
  <c r="E65" i="1"/>
  <c r="H47" i="68"/>
  <c r="F65" i="1"/>
  <c r="I46" i="17"/>
  <c r="H46" i="36"/>
  <c r="G65" i="1"/>
  <c r="M47" i="68"/>
  <c r="H65" i="1"/>
  <c r="I65" i="1"/>
  <c r="J65" i="1"/>
  <c r="C46" i="17"/>
  <c r="K65" i="1"/>
  <c r="G46" i="17"/>
  <c r="F46" i="36"/>
  <c r="L65" i="1"/>
  <c r="Q46" i="17"/>
  <c r="L46" i="36"/>
  <c r="B66" i="1"/>
  <c r="F48" i="68"/>
  <c r="C66" i="1"/>
  <c r="E47" i="17"/>
  <c r="D47" i="36"/>
  <c r="D66" i="1"/>
  <c r="D47" i="17"/>
  <c r="C47" i="36"/>
  <c r="E66" i="1"/>
  <c r="H47" i="17"/>
  <c r="G47" i="36"/>
  <c r="F66" i="1"/>
  <c r="I47" i="17"/>
  <c r="H47" i="36"/>
  <c r="G66" i="1"/>
  <c r="H66" i="1"/>
  <c r="N48" i="68"/>
  <c r="I66" i="1"/>
  <c r="O48" i="68"/>
  <c r="J66" i="1"/>
  <c r="C47" i="17"/>
  <c r="K66" i="1"/>
  <c r="G47" i="17"/>
  <c r="F47" i="36"/>
  <c r="L66" i="1"/>
  <c r="Q47" i="17"/>
  <c r="L47" i="36"/>
  <c r="B67" i="1"/>
  <c r="F48" i="17"/>
  <c r="E48" i="36"/>
  <c r="C67" i="1"/>
  <c r="E48" i="17"/>
  <c r="D48" i="36"/>
  <c r="D67" i="1"/>
  <c r="D48" i="17"/>
  <c r="C48" i="36"/>
  <c r="E67" i="1"/>
  <c r="H49" i="68"/>
  <c r="F67" i="1"/>
  <c r="I48" i="17"/>
  <c r="H48" i="36"/>
  <c r="G67" i="1"/>
  <c r="H67" i="1"/>
  <c r="I67" i="1"/>
  <c r="J67" i="1"/>
  <c r="C48" i="17"/>
  <c r="K67" i="1"/>
  <c r="G48" i="17"/>
  <c r="F48" i="36"/>
  <c r="L67" i="1"/>
  <c r="Q48" i="17"/>
  <c r="L48" i="36"/>
  <c r="B68" i="1"/>
  <c r="C68" i="1"/>
  <c r="E49" i="17"/>
  <c r="D49" i="36"/>
  <c r="D68" i="1"/>
  <c r="D49" i="17"/>
  <c r="C49" i="36"/>
  <c r="E68" i="1"/>
  <c r="H49" i="17"/>
  <c r="G49" i="36"/>
  <c r="F68" i="1"/>
  <c r="I49" i="17"/>
  <c r="H49" i="36"/>
  <c r="G68" i="1"/>
  <c r="H68" i="1"/>
  <c r="N50" i="68"/>
  <c r="I68" i="1"/>
  <c r="J68" i="1"/>
  <c r="C49" i="17"/>
  <c r="K68" i="1"/>
  <c r="G49" i="17"/>
  <c r="F49" i="36"/>
  <c r="L68" i="1"/>
  <c r="Q49" i="17"/>
  <c r="L49" i="36"/>
  <c r="B69" i="1"/>
  <c r="F50" i="17"/>
  <c r="E50" i="36"/>
  <c r="C69" i="1"/>
  <c r="E50" i="17"/>
  <c r="D50" i="36"/>
  <c r="D69" i="1"/>
  <c r="D50" i="17"/>
  <c r="C50" i="36"/>
  <c r="E69" i="1"/>
  <c r="H51" i="68"/>
  <c r="F69" i="1"/>
  <c r="I50" i="17"/>
  <c r="H50" i="36"/>
  <c r="G69" i="1"/>
  <c r="M51" i="68"/>
  <c r="H69" i="1"/>
  <c r="I69" i="1"/>
  <c r="J69" i="1"/>
  <c r="C50" i="17"/>
  <c r="K69" i="1"/>
  <c r="G50" i="17"/>
  <c r="F50" i="36"/>
  <c r="L69" i="1"/>
  <c r="Q50" i="17"/>
  <c r="L50" i="36"/>
  <c r="B70" i="1"/>
  <c r="C70" i="1"/>
  <c r="E51" i="17"/>
  <c r="D51" i="36"/>
  <c r="D70" i="1"/>
  <c r="D51" i="17"/>
  <c r="C51" i="36"/>
  <c r="E70" i="1"/>
  <c r="H51" i="17"/>
  <c r="G51" i="36"/>
  <c r="F70" i="1"/>
  <c r="I51" i="17"/>
  <c r="H51" i="36"/>
  <c r="G70" i="1"/>
  <c r="H70" i="1"/>
  <c r="N52" i="68"/>
  <c r="I70" i="1"/>
  <c r="O52" i="68"/>
  <c r="J70" i="1"/>
  <c r="C51" i="17"/>
  <c r="K70" i="1"/>
  <c r="G51" i="17"/>
  <c r="F51" i="36"/>
  <c r="L70" i="1"/>
  <c r="Q51" i="17"/>
  <c r="L51" i="36"/>
  <c r="B71" i="1"/>
  <c r="F52" i="17"/>
  <c r="E52" i="36"/>
  <c r="C71" i="1"/>
  <c r="E52" i="17"/>
  <c r="D52" i="36"/>
  <c r="D71" i="1"/>
  <c r="D52" i="17"/>
  <c r="C52" i="36"/>
  <c r="E71" i="1"/>
  <c r="H53" i="68"/>
  <c r="F71" i="1"/>
  <c r="I52" i="17"/>
  <c r="H52" i="36"/>
  <c r="G71" i="1"/>
  <c r="H71" i="1"/>
  <c r="I71" i="1"/>
  <c r="J71" i="1"/>
  <c r="C52" i="17"/>
  <c r="K71" i="1"/>
  <c r="G52" i="17"/>
  <c r="F52" i="36"/>
  <c r="L71" i="1"/>
  <c r="Q52" i="17"/>
  <c r="L52" i="36"/>
  <c r="B72" i="1"/>
  <c r="C72" i="1"/>
  <c r="E53" i="17"/>
  <c r="D53" i="36"/>
  <c r="D72" i="1"/>
  <c r="D53" i="17"/>
  <c r="C53" i="36"/>
  <c r="E72" i="1"/>
  <c r="H53" i="17"/>
  <c r="G53" i="36"/>
  <c r="F72" i="1"/>
  <c r="I53" i="17"/>
  <c r="H53" i="36"/>
  <c r="G72" i="1"/>
  <c r="H72" i="1"/>
  <c r="N54" i="68"/>
  <c r="I72" i="1"/>
  <c r="O54" i="68"/>
  <c r="J72" i="1"/>
  <c r="C53" i="17"/>
  <c r="K72" i="1"/>
  <c r="G53" i="17"/>
  <c r="F53" i="36"/>
  <c r="L72" i="1"/>
  <c r="Q53" i="17"/>
  <c r="L53" i="36"/>
  <c r="B73" i="1"/>
  <c r="F54" i="17"/>
  <c r="E54" i="36"/>
  <c r="C73" i="1"/>
  <c r="E54" i="17"/>
  <c r="D54" i="36"/>
  <c r="D73" i="1"/>
  <c r="D54" i="17"/>
  <c r="C54" i="36"/>
  <c r="E73" i="1"/>
  <c r="F73" i="1"/>
  <c r="I54" i="17"/>
  <c r="H54" i="36"/>
  <c r="G73" i="1"/>
  <c r="M55" i="68"/>
  <c r="H73" i="1"/>
  <c r="I73" i="1"/>
  <c r="J73" i="1"/>
  <c r="C54" i="17"/>
  <c r="K73" i="1"/>
  <c r="G54" i="17"/>
  <c r="F54" i="36"/>
  <c r="L73" i="1"/>
  <c r="Q54" i="17"/>
  <c r="L54" i="36"/>
  <c r="B74" i="1"/>
  <c r="C74" i="1"/>
  <c r="E55" i="17"/>
  <c r="D55" i="36"/>
  <c r="D74" i="1"/>
  <c r="D55" i="17"/>
  <c r="C55" i="36"/>
  <c r="E74" i="1"/>
  <c r="H55" i="17"/>
  <c r="G55" i="36"/>
  <c r="F74" i="1"/>
  <c r="I55" i="17"/>
  <c r="H55" i="36"/>
  <c r="G74" i="1"/>
  <c r="H74" i="1"/>
  <c r="N56" i="68"/>
  <c r="I74" i="1"/>
  <c r="O56" i="68"/>
  <c r="J74" i="1"/>
  <c r="C55" i="17"/>
  <c r="K74" i="1"/>
  <c r="G55" i="17"/>
  <c r="F55" i="36"/>
  <c r="L74" i="1"/>
  <c r="Q55" i="17"/>
  <c r="L55" i="36"/>
  <c r="B75" i="1"/>
  <c r="F56" i="17"/>
  <c r="E56" i="36"/>
  <c r="C75" i="1"/>
  <c r="E56" i="17"/>
  <c r="D56" i="36"/>
  <c r="D75" i="1"/>
  <c r="D56" i="17"/>
  <c r="C56" i="36"/>
  <c r="E75" i="1"/>
  <c r="F75" i="1"/>
  <c r="I56" i="17"/>
  <c r="H56" i="36"/>
  <c r="G75" i="1"/>
  <c r="H75" i="1"/>
  <c r="H552" i="1"/>
  <c r="I75" i="1"/>
  <c r="J75" i="1"/>
  <c r="C56" i="17"/>
  <c r="K75" i="1"/>
  <c r="G56" i="17"/>
  <c r="F56" i="36"/>
  <c r="L75" i="1"/>
  <c r="Q56" i="17"/>
  <c r="L56" i="36"/>
  <c r="B76" i="1"/>
  <c r="C76" i="1"/>
  <c r="E57" i="17"/>
  <c r="D57" i="36"/>
  <c r="D76" i="1"/>
  <c r="D57" i="17"/>
  <c r="C57" i="36"/>
  <c r="E76" i="1"/>
  <c r="H57" i="17"/>
  <c r="G57" i="36"/>
  <c r="F76" i="1"/>
  <c r="I57" i="17"/>
  <c r="H57" i="36"/>
  <c r="G76" i="1"/>
  <c r="H76" i="1"/>
  <c r="N58" i="68"/>
  <c r="I76" i="1"/>
  <c r="I554" i="1"/>
  <c r="J76" i="1"/>
  <c r="C57" i="17"/>
  <c r="K76" i="1"/>
  <c r="G57" i="17"/>
  <c r="F57" i="36"/>
  <c r="L76" i="1"/>
  <c r="Q57" i="17"/>
  <c r="L57" i="36"/>
  <c r="L81" i="1"/>
  <c r="L82" i="1"/>
  <c r="B83" i="1"/>
  <c r="F61" i="17"/>
  <c r="E61" i="36"/>
  <c r="C83" i="1"/>
  <c r="E62" i="68"/>
  <c r="D83" i="1"/>
  <c r="D61" i="17"/>
  <c r="C61" i="36"/>
  <c r="E83" i="1"/>
  <c r="H61" i="17"/>
  <c r="G61" i="36"/>
  <c r="F83" i="1"/>
  <c r="I61" i="17"/>
  <c r="H61" i="36"/>
  <c r="G83" i="1"/>
  <c r="H83" i="1"/>
  <c r="N62" i="68"/>
  <c r="I83" i="1"/>
  <c r="O62" i="68"/>
  <c r="J83" i="1"/>
  <c r="C61" i="17"/>
  <c r="K83" i="1"/>
  <c r="L83" i="1"/>
  <c r="Q61" i="17"/>
  <c r="L61" i="36"/>
  <c r="B84" i="1"/>
  <c r="F62" i="17"/>
  <c r="E62" i="36"/>
  <c r="C84" i="1"/>
  <c r="E62" i="17"/>
  <c r="D62" i="36"/>
  <c r="D84" i="1"/>
  <c r="D63" i="68"/>
  <c r="E84" i="1"/>
  <c r="H62" i="17"/>
  <c r="G62" i="36"/>
  <c r="F84" i="1"/>
  <c r="I63" i="68"/>
  <c r="G84" i="1"/>
  <c r="H84" i="1"/>
  <c r="I84" i="1"/>
  <c r="J84" i="1"/>
  <c r="C62" i="17"/>
  <c r="K84" i="1"/>
  <c r="L84" i="1"/>
  <c r="Q62" i="17"/>
  <c r="L62" i="36"/>
  <c r="B85" i="1"/>
  <c r="F63" i="17"/>
  <c r="E63" i="36"/>
  <c r="C85" i="1"/>
  <c r="E63" i="17"/>
  <c r="D63" i="36"/>
  <c r="D85" i="1"/>
  <c r="D63" i="17"/>
  <c r="C63" i="36"/>
  <c r="E85" i="1"/>
  <c r="H64" i="68"/>
  <c r="F85" i="1"/>
  <c r="I63" i="17"/>
  <c r="H63" i="36"/>
  <c r="G85" i="1"/>
  <c r="M64" i="68"/>
  <c r="H85" i="1"/>
  <c r="I85" i="1"/>
  <c r="J85" i="1"/>
  <c r="C63" i="17"/>
  <c r="K85" i="1"/>
  <c r="L85" i="1"/>
  <c r="Q63" i="17"/>
  <c r="L63" i="36"/>
  <c r="B86" i="1"/>
  <c r="F65" i="68"/>
  <c r="C86" i="1"/>
  <c r="E64" i="17"/>
  <c r="D64" i="36"/>
  <c r="D86" i="1"/>
  <c r="D64" i="17"/>
  <c r="C64" i="36"/>
  <c r="E86" i="1"/>
  <c r="H64" i="17"/>
  <c r="G64" i="36"/>
  <c r="F86" i="1"/>
  <c r="I64" i="17"/>
  <c r="H64" i="36"/>
  <c r="G86" i="1"/>
  <c r="H86" i="1"/>
  <c r="I86" i="1"/>
  <c r="J86" i="1"/>
  <c r="C64" i="17"/>
  <c r="K86" i="1"/>
  <c r="L86" i="1"/>
  <c r="Q64" i="17"/>
  <c r="L64" i="36"/>
  <c r="B87" i="1"/>
  <c r="F65" i="17"/>
  <c r="E65" i="36"/>
  <c r="C87" i="1"/>
  <c r="E66" i="68"/>
  <c r="D87" i="1"/>
  <c r="D65" i="17"/>
  <c r="C65" i="36"/>
  <c r="E87" i="1"/>
  <c r="H65" i="17"/>
  <c r="G65" i="36"/>
  <c r="F87" i="1"/>
  <c r="I65" i="17"/>
  <c r="H65" i="36"/>
  <c r="G87" i="1"/>
  <c r="H87" i="1"/>
  <c r="I87" i="1"/>
  <c r="O66" i="68"/>
  <c r="J87" i="1"/>
  <c r="C65" i="17"/>
  <c r="K87" i="1"/>
  <c r="L87" i="1"/>
  <c r="Q65" i="17"/>
  <c r="L65" i="36"/>
  <c r="B88" i="1"/>
  <c r="F66" i="17"/>
  <c r="E66" i="36"/>
  <c r="C88" i="1"/>
  <c r="E66" i="17"/>
  <c r="D66" i="36"/>
  <c r="D88" i="1"/>
  <c r="D67" i="68"/>
  <c r="E88" i="1"/>
  <c r="H66" i="17"/>
  <c r="G66" i="36"/>
  <c r="F88" i="1"/>
  <c r="I67" i="68"/>
  <c r="G88" i="1"/>
  <c r="H88" i="1"/>
  <c r="I88" i="1"/>
  <c r="J88" i="1"/>
  <c r="C66" i="17"/>
  <c r="K88" i="1"/>
  <c r="L88" i="1"/>
  <c r="Q66" i="17"/>
  <c r="L66" i="36"/>
  <c r="B89" i="1"/>
  <c r="F67" i="17"/>
  <c r="E67" i="36"/>
  <c r="C89" i="1"/>
  <c r="E67" i="17"/>
  <c r="D67" i="36"/>
  <c r="D89" i="1"/>
  <c r="D67" i="17"/>
  <c r="C67" i="36"/>
  <c r="E89" i="1"/>
  <c r="H68" i="68"/>
  <c r="F89" i="1"/>
  <c r="I67" i="17"/>
  <c r="H67" i="36"/>
  <c r="G89" i="1"/>
  <c r="M68" i="68"/>
  <c r="H89" i="1"/>
  <c r="I89" i="1"/>
  <c r="I563" i="1"/>
  <c r="J89" i="1"/>
  <c r="C67" i="17"/>
  <c r="K89" i="1"/>
  <c r="L89" i="1"/>
  <c r="Q67" i="17"/>
  <c r="L67" i="36"/>
  <c r="B90" i="1"/>
  <c r="F69" i="68"/>
  <c r="F68" i="17"/>
  <c r="E68" i="36"/>
  <c r="C90" i="1"/>
  <c r="E68" i="17"/>
  <c r="D68" i="36"/>
  <c r="D90" i="1"/>
  <c r="D68" i="17"/>
  <c r="C68" i="36"/>
  <c r="E90" i="1"/>
  <c r="H68" i="17"/>
  <c r="G68" i="36"/>
  <c r="F90" i="1"/>
  <c r="I68" i="17"/>
  <c r="H68" i="36"/>
  <c r="G90" i="1"/>
  <c r="H90" i="1"/>
  <c r="I90" i="1"/>
  <c r="J90" i="1"/>
  <c r="C68" i="17"/>
  <c r="K90" i="1"/>
  <c r="L90" i="1"/>
  <c r="Q68" i="17"/>
  <c r="L68" i="36"/>
  <c r="B91" i="1"/>
  <c r="F69" i="17"/>
  <c r="E69" i="36"/>
  <c r="C91" i="1"/>
  <c r="E70" i="68"/>
  <c r="D91" i="1"/>
  <c r="D69" i="17"/>
  <c r="C69" i="36"/>
  <c r="E91" i="1"/>
  <c r="H69" i="17"/>
  <c r="G69" i="36"/>
  <c r="F91" i="1"/>
  <c r="I69" i="17"/>
  <c r="H69" i="36"/>
  <c r="G91" i="1"/>
  <c r="H91" i="1"/>
  <c r="N70" i="68"/>
  <c r="I91" i="1"/>
  <c r="O70" i="68"/>
  <c r="J91" i="1"/>
  <c r="C69" i="17"/>
  <c r="K91" i="1"/>
  <c r="L91" i="1"/>
  <c r="Q69" i="17"/>
  <c r="L69" i="36"/>
  <c r="B92" i="1"/>
  <c r="F70" i="17"/>
  <c r="E70" i="36"/>
  <c r="C92" i="1"/>
  <c r="E70" i="17"/>
  <c r="D70" i="36"/>
  <c r="D92" i="1"/>
  <c r="D71" i="68"/>
  <c r="D70" i="17"/>
  <c r="C70" i="36"/>
  <c r="E92" i="1"/>
  <c r="H70" i="17"/>
  <c r="G70" i="36"/>
  <c r="F92" i="1"/>
  <c r="I71" i="68"/>
  <c r="G92" i="1"/>
  <c r="H92" i="1"/>
  <c r="I92" i="1"/>
  <c r="J92" i="1"/>
  <c r="C70" i="17"/>
  <c r="K92" i="1"/>
  <c r="L92" i="1"/>
  <c r="Q70" i="17"/>
  <c r="L70" i="36"/>
  <c r="B93" i="1"/>
  <c r="F71" i="17"/>
  <c r="E71" i="36"/>
  <c r="C93" i="1"/>
  <c r="E71" i="17"/>
  <c r="D71" i="36"/>
  <c r="D93" i="1"/>
  <c r="D71" i="17"/>
  <c r="C71" i="36"/>
  <c r="E93" i="1"/>
  <c r="H72" i="68"/>
  <c r="F93" i="1"/>
  <c r="I71" i="17"/>
  <c r="H71" i="36"/>
  <c r="G93" i="1"/>
  <c r="M72" i="68"/>
  <c r="H93" i="1"/>
  <c r="I93" i="1"/>
  <c r="J93" i="1"/>
  <c r="C71" i="17"/>
  <c r="K93" i="1"/>
  <c r="L93" i="1"/>
  <c r="Q71" i="17"/>
  <c r="L71" i="36"/>
  <c r="B94" i="1"/>
  <c r="F73" i="68"/>
  <c r="C94" i="1"/>
  <c r="E72" i="17"/>
  <c r="D72" i="36"/>
  <c r="D94" i="1"/>
  <c r="D72" i="17"/>
  <c r="C72" i="36"/>
  <c r="E94" i="1"/>
  <c r="H72" i="17"/>
  <c r="G72" i="36"/>
  <c r="F94" i="1"/>
  <c r="I72" i="17"/>
  <c r="H72" i="36"/>
  <c r="G94" i="1"/>
  <c r="H94" i="1"/>
  <c r="H570" i="1"/>
  <c r="I94" i="1"/>
  <c r="J94" i="1"/>
  <c r="C72" i="17"/>
  <c r="K94" i="1"/>
  <c r="L94" i="1"/>
  <c r="Q72" i="17"/>
  <c r="L72" i="36"/>
  <c r="B95" i="1"/>
  <c r="F73" i="17"/>
  <c r="E73" i="36"/>
  <c r="C95" i="1"/>
  <c r="E74" i="68"/>
  <c r="D95" i="1"/>
  <c r="D73" i="17"/>
  <c r="C73" i="36"/>
  <c r="E95" i="1"/>
  <c r="H73" i="17"/>
  <c r="G73" i="36"/>
  <c r="F95" i="1"/>
  <c r="I73" i="17"/>
  <c r="H73" i="36"/>
  <c r="G95" i="1"/>
  <c r="G573" i="1"/>
  <c r="H95" i="1"/>
  <c r="N74" i="68"/>
  <c r="I95" i="1"/>
  <c r="O74" i="68"/>
  <c r="J95" i="1"/>
  <c r="C73" i="17"/>
  <c r="K95" i="1"/>
  <c r="K571" i="1"/>
  <c r="L95" i="1"/>
  <c r="Q73" i="17"/>
  <c r="L73" i="36"/>
  <c r="B96" i="1"/>
  <c r="F74" i="17"/>
  <c r="E74" i="36"/>
  <c r="C96" i="1"/>
  <c r="E74" i="17"/>
  <c r="D74" i="36"/>
  <c r="D96" i="1"/>
  <c r="D75" i="68"/>
  <c r="E96" i="1"/>
  <c r="H74" i="17"/>
  <c r="G74" i="36"/>
  <c r="F96" i="1"/>
  <c r="I75" i="68"/>
  <c r="G96" i="1"/>
  <c r="H96" i="1"/>
  <c r="I96" i="1"/>
  <c r="J96" i="1"/>
  <c r="C74" i="17"/>
  <c r="K96" i="1"/>
  <c r="L96" i="1"/>
  <c r="Q74" i="17"/>
  <c r="L74" i="36"/>
  <c r="L101" i="1"/>
  <c r="L102" i="1"/>
  <c r="B103" i="1"/>
  <c r="BH81" i="17"/>
  <c r="E75" i="26"/>
  <c r="C103" i="1"/>
  <c r="BG81" i="17"/>
  <c r="D75" i="26"/>
  <c r="D103" i="1"/>
  <c r="BF81" i="17"/>
  <c r="C75" i="26"/>
  <c r="E103" i="1"/>
  <c r="BJ81" i="17"/>
  <c r="G75" i="26"/>
  <c r="F103" i="1"/>
  <c r="BK81" i="17"/>
  <c r="H75" i="26"/>
  <c r="G103" i="1"/>
  <c r="H103" i="1"/>
  <c r="I103" i="1"/>
  <c r="O11" i="69"/>
  <c r="J103" i="1"/>
  <c r="BE81" i="17"/>
  <c r="K103" i="1"/>
  <c r="BI81" i="17"/>
  <c r="F75" i="26"/>
  <c r="L103" i="1"/>
  <c r="BS81" i="17"/>
  <c r="L75" i="26"/>
  <c r="B104" i="1"/>
  <c r="BH82" i="17"/>
  <c r="E76" i="26"/>
  <c r="C104" i="1"/>
  <c r="BG82" i="17"/>
  <c r="D76" i="26"/>
  <c r="D104" i="1"/>
  <c r="BF82" i="17"/>
  <c r="C76" i="26"/>
  <c r="E104" i="1"/>
  <c r="BJ82" i="17"/>
  <c r="G76" i="26"/>
  <c r="F104" i="1"/>
  <c r="BK82" i="17"/>
  <c r="H76" i="26"/>
  <c r="G104" i="1"/>
  <c r="M12" i="69"/>
  <c r="H104" i="1"/>
  <c r="I104" i="1"/>
  <c r="J104" i="1"/>
  <c r="BE82" i="17"/>
  <c r="K104" i="1"/>
  <c r="BI82" i="17"/>
  <c r="F76" i="26"/>
  <c r="L104" i="1"/>
  <c r="BS82" i="17"/>
  <c r="L76" i="26"/>
  <c r="B105" i="1"/>
  <c r="BH83" i="17"/>
  <c r="E77" i="26"/>
  <c r="C105" i="1"/>
  <c r="BG83" i="17"/>
  <c r="D77" i="26"/>
  <c r="D105" i="1"/>
  <c r="BF83" i="17"/>
  <c r="C77" i="26"/>
  <c r="E105" i="1"/>
  <c r="BJ83" i="17"/>
  <c r="G77" i="26"/>
  <c r="F105" i="1"/>
  <c r="BK83" i="17"/>
  <c r="H77" i="26"/>
  <c r="G105" i="1"/>
  <c r="H105" i="1"/>
  <c r="I105" i="1"/>
  <c r="J105" i="1"/>
  <c r="BE83" i="17"/>
  <c r="K105" i="1"/>
  <c r="BI83" i="17"/>
  <c r="F77" i="26"/>
  <c r="L105" i="1"/>
  <c r="BS83" i="17"/>
  <c r="L77" i="26"/>
  <c r="B106" i="1"/>
  <c r="BH84" i="17"/>
  <c r="E78" i="26"/>
  <c r="C106" i="1"/>
  <c r="BG84" i="17"/>
  <c r="D78" i="26"/>
  <c r="D106" i="1"/>
  <c r="BF84" i="17"/>
  <c r="C78" i="26"/>
  <c r="E106" i="1"/>
  <c r="BJ84" i="17"/>
  <c r="G78" i="26"/>
  <c r="F106" i="1"/>
  <c r="BK84" i="17"/>
  <c r="H78" i="26"/>
  <c r="G106" i="1"/>
  <c r="H106" i="1"/>
  <c r="I106" i="1"/>
  <c r="J106" i="1"/>
  <c r="BE84" i="17"/>
  <c r="K106" i="1"/>
  <c r="BI84" i="17"/>
  <c r="F78" i="26"/>
  <c r="L106" i="1"/>
  <c r="BS84" i="17"/>
  <c r="L78" i="26"/>
  <c r="B107" i="1"/>
  <c r="BH85" i="17"/>
  <c r="E79" i="26"/>
  <c r="C107" i="1"/>
  <c r="BG85" i="17"/>
  <c r="D79" i="26"/>
  <c r="D107" i="1"/>
  <c r="BF85" i="17"/>
  <c r="C79" i="26"/>
  <c r="E107" i="1"/>
  <c r="BJ85" i="17"/>
  <c r="G79" i="26"/>
  <c r="F107" i="1"/>
  <c r="BK85" i="17"/>
  <c r="H79" i="26"/>
  <c r="G107" i="1"/>
  <c r="H107" i="1"/>
  <c r="H580" i="1"/>
  <c r="I107" i="1"/>
  <c r="O15" i="69"/>
  <c r="J107" i="1"/>
  <c r="BE85" i="17"/>
  <c r="K107" i="1"/>
  <c r="BI85" i="17"/>
  <c r="F79" i="26"/>
  <c r="L107" i="1"/>
  <c r="BS85" i="17"/>
  <c r="L79" i="26"/>
  <c r="B108" i="1"/>
  <c r="BH86" i="17"/>
  <c r="E80" i="26"/>
  <c r="C108" i="1"/>
  <c r="BG86" i="17"/>
  <c r="D80" i="26"/>
  <c r="D108" i="1"/>
  <c r="BF86" i="17"/>
  <c r="C80" i="26"/>
  <c r="E108" i="1"/>
  <c r="BJ86" i="17"/>
  <c r="G80" i="26"/>
  <c r="F108" i="1"/>
  <c r="BK86" i="17"/>
  <c r="H80" i="26"/>
  <c r="G108" i="1"/>
  <c r="M16" i="69"/>
  <c r="H108" i="1"/>
  <c r="I108" i="1"/>
  <c r="J108" i="1"/>
  <c r="BE86" i="17"/>
  <c r="K108" i="1"/>
  <c r="BI86" i="17"/>
  <c r="F80" i="26"/>
  <c r="L108" i="1"/>
  <c r="BS86" i="17"/>
  <c r="L80" i="26"/>
  <c r="B109" i="1"/>
  <c r="BH87" i="17"/>
  <c r="E81" i="26"/>
  <c r="C109" i="1"/>
  <c r="BG87" i="17"/>
  <c r="D109" i="1"/>
  <c r="BF87" i="17"/>
  <c r="C81" i="26"/>
  <c r="E109" i="1"/>
  <c r="BJ87" i="17"/>
  <c r="G81" i="26"/>
  <c r="F109" i="1"/>
  <c r="BK87" i="17"/>
  <c r="H81" i="26"/>
  <c r="G109" i="1"/>
  <c r="H109" i="1"/>
  <c r="I109" i="1"/>
  <c r="J109" i="1"/>
  <c r="BE87" i="17"/>
  <c r="K109" i="1"/>
  <c r="BI87" i="17"/>
  <c r="F81" i="26"/>
  <c r="L109" i="1"/>
  <c r="BS87" i="17"/>
  <c r="L81" i="26"/>
  <c r="B110" i="1"/>
  <c r="BH88" i="17"/>
  <c r="E82" i="26"/>
  <c r="C110" i="1"/>
  <c r="BG88" i="17"/>
  <c r="D82" i="26"/>
  <c r="D110" i="1"/>
  <c r="BF88" i="17"/>
  <c r="C82" i="26"/>
  <c r="E110" i="1"/>
  <c r="BJ88" i="17"/>
  <c r="G82" i="26"/>
  <c r="F110" i="1"/>
  <c r="BK88" i="17"/>
  <c r="H82" i="26"/>
  <c r="G110" i="1"/>
  <c r="M18" i="69"/>
  <c r="H110" i="1"/>
  <c r="I110" i="1"/>
  <c r="J110" i="1"/>
  <c r="BE88" i="17"/>
  <c r="K110" i="1"/>
  <c r="BI88" i="17"/>
  <c r="F82" i="26"/>
  <c r="L110" i="1"/>
  <c r="BS88" i="17"/>
  <c r="L82" i="26"/>
  <c r="B111" i="1"/>
  <c r="BH89" i="17"/>
  <c r="E83" i="26"/>
  <c r="C111" i="1"/>
  <c r="BG89" i="17"/>
  <c r="D83" i="26"/>
  <c r="D111" i="1"/>
  <c r="BF89" i="17"/>
  <c r="C83" i="26"/>
  <c r="E111" i="1"/>
  <c r="BJ89" i="17"/>
  <c r="G83" i="26"/>
  <c r="F111" i="1"/>
  <c r="BK89" i="17"/>
  <c r="H83" i="26"/>
  <c r="G111" i="1"/>
  <c r="H111" i="1"/>
  <c r="I111" i="1"/>
  <c r="O19" i="69"/>
  <c r="J111" i="1"/>
  <c r="BE89" i="17"/>
  <c r="K111" i="1"/>
  <c r="BI89" i="17"/>
  <c r="F83" i="26"/>
  <c r="L111" i="1"/>
  <c r="BS89" i="17"/>
  <c r="L83" i="26"/>
  <c r="B112" i="1"/>
  <c r="BH90" i="17"/>
  <c r="E84" i="26"/>
  <c r="C112" i="1"/>
  <c r="BG90" i="17"/>
  <c r="D84" i="26"/>
  <c r="D112" i="1"/>
  <c r="BF90" i="17"/>
  <c r="C84" i="26"/>
  <c r="E112" i="1"/>
  <c r="BJ90" i="17"/>
  <c r="G84" i="26"/>
  <c r="F112" i="1"/>
  <c r="BK90" i="17"/>
  <c r="H84" i="26"/>
  <c r="G112" i="1"/>
  <c r="M20" i="69"/>
  <c r="H112" i="1"/>
  <c r="I112" i="1"/>
  <c r="J112" i="1"/>
  <c r="BE90" i="17"/>
  <c r="K112" i="1"/>
  <c r="BI90" i="17"/>
  <c r="F84" i="26"/>
  <c r="L112" i="1"/>
  <c r="BS90" i="17"/>
  <c r="L84" i="26"/>
  <c r="B113" i="1"/>
  <c r="BH91" i="17"/>
  <c r="C113" i="1"/>
  <c r="BG91" i="17"/>
  <c r="D85" i="26"/>
  <c r="D113" i="1"/>
  <c r="BF91" i="17"/>
  <c r="C85" i="26"/>
  <c r="E113" i="1"/>
  <c r="BJ91" i="17"/>
  <c r="G85" i="26"/>
  <c r="F113" i="1"/>
  <c r="BK91" i="17"/>
  <c r="H85" i="26"/>
  <c r="G113" i="1"/>
  <c r="H113" i="1"/>
  <c r="I113" i="1"/>
  <c r="J113" i="1"/>
  <c r="BE91" i="17"/>
  <c r="K113" i="1"/>
  <c r="BI91" i="17"/>
  <c r="F85" i="26"/>
  <c r="L113" i="1"/>
  <c r="BS91" i="17"/>
  <c r="L85" i="26"/>
  <c r="B114" i="1"/>
  <c r="BH92" i="17"/>
  <c r="E86" i="26"/>
  <c r="C114" i="1"/>
  <c r="BG92" i="17"/>
  <c r="D86" i="26"/>
  <c r="D114" i="1"/>
  <c r="BF92" i="17"/>
  <c r="C86" i="26"/>
  <c r="E114" i="1"/>
  <c r="BJ92" i="17"/>
  <c r="G86" i="26"/>
  <c r="F114" i="1"/>
  <c r="BK92" i="17"/>
  <c r="H86" i="26"/>
  <c r="G114" i="1"/>
  <c r="M22" i="69"/>
  <c r="H114" i="1"/>
  <c r="I114" i="1"/>
  <c r="I589" i="1"/>
  <c r="J114" i="1"/>
  <c r="BE92" i="17"/>
  <c r="K114" i="1"/>
  <c r="BI92" i="17"/>
  <c r="F86" i="26"/>
  <c r="L114" i="1"/>
  <c r="BS92" i="17"/>
  <c r="L86" i="26"/>
  <c r="B115" i="1"/>
  <c r="BH93" i="17"/>
  <c r="E87" i="26"/>
  <c r="C115" i="1"/>
  <c r="BG93" i="17"/>
  <c r="D87" i="26"/>
  <c r="D115" i="1"/>
  <c r="BF93" i="17"/>
  <c r="C87" i="26"/>
  <c r="E115" i="1"/>
  <c r="BJ93" i="17"/>
  <c r="G87" i="26"/>
  <c r="F115" i="1"/>
  <c r="BK93" i="17"/>
  <c r="H87" i="26"/>
  <c r="G115" i="1"/>
  <c r="H115" i="1"/>
  <c r="H592" i="1"/>
  <c r="I115" i="1"/>
  <c r="O23" i="69"/>
  <c r="J115" i="1"/>
  <c r="BE93" i="17"/>
  <c r="K115" i="1"/>
  <c r="BI93" i="17"/>
  <c r="F87" i="26"/>
  <c r="L115" i="1"/>
  <c r="BS93" i="17"/>
  <c r="L87" i="26"/>
  <c r="B116" i="1"/>
  <c r="BH94" i="17"/>
  <c r="E88" i="26"/>
  <c r="C116" i="1"/>
  <c r="BG94" i="17"/>
  <c r="D88" i="26"/>
  <c r="D116" i="1"/>
  <c r="BF94" i="17"/>
  <c r="C88" i="26"/>
  <c r="E116" i="1"/>
  <c r="BJ94" i="17"/>
  <c r="G88" i="26"/>
  <c r="F116" i="1"/>
  <c r="BK94" i="17"/>
  <c r="H88" i="26"/>
  <c r="G116" i="1"/>
  <c r="M24" i="69"/>
  <c r="H116" i="1"/>
  <c r="I116" i="1"/>
  <c r="J116" i="1"/>
  <c r="BE94" i="17"/>
  <c r="K116" i="1"/>
  <c r="BI94" i="17"/>
  <c r="F88" i="26"/>
  <c r="L116" i="1"/>
  <c r="BS94" i="17"/>
  <c r="L88" i="26"/>
  <c r="L121" i="1"/>
  <c r="L122" i="1"/>
  <c r="B123" i="1"/>
  <c r="BH98" i="17"/>
  <c r="C123" i="1"/>
  <c r="BG98" i="17"/>
  <c r="D123" i="1"/>
  <c r="BF98" i="17"/>
  <c r="E123" i="1"/>
  <c r="BJ98" i="17"/>
  <c r="F123" i="1"/>
  <c r="BK98" i="17"/>
  <c r="G123" i="1"/>
  <c r="H123" i="1"/>
  <c r="I123" i="1"/>
  <c r="O28" i="69"/>
  <c r="J123" i="1"/>
  <c r="BE98" i="17"/>
  <c r="K123" i="1"/>
  <c r="BI98" i="17"/>
  <c r="L123" i="1"/>
  <c r="BS98" i="17"/>
  <c r="B124" i="1"/>
  <c r="BH99" i="17"/>
  <c r="C124" i="1"/>
  <c r="BG99" i="17"/>
  <c r="D124" i="1"/>
  <c r="BF99" i="17"/>
  <c r="E124" i="1"/>
  <c r="BJ99" i="17"/>
  <c r="F124" i="1"/>
  <c r="BK99" i="17"/>
  <c r="G124" i="1"/>
  <c r="H124" i="1"/>
  <c r="I124" i="1"/>
  <c r="J124" i="1"/>
  <c r="BE99" i="17"/>
  <c r="K124" i="1"/>
  <c r="BI99" i="17"/>
  <c r="L124" i="1"/>
  <c r="BS99" i="17"/>
  <c r="B125" i="1"/>
  <c r="BH100" i="17"/>
  <c r="C125" i="1"/>
  <c r="BG100" i="17"/>
  <c r="D125" i="1"/>
  <c r="BF100" i="17"/>
  <c r="E125" i="1"/>
  <c r="BJ100" i="17"/>
  <c r="F125" i="1"/>
  <c r="BK100" i="17"/>
  <c r="G125" i="1"/>
  <c r="H125" i="1"/>
  <c r="I125" i="1"/>
  <c r="J125" i="1"/>
  <c r="BE100" i="17"/>
  <c r="K125" i="1"/>
  <c r="BI100" i="17"/>
  <c r="L125" i="1"/>
  <c r="BS100" i="17"/>
  <c r="B126" i="1"/>
  <c r="BH101" i="17"/>
  <c r="C126" i="1"/>
  <c r="BG101" i="17"/>
  <c r="D126" i="1"/>
  <c r="BF101" i="17"/>
  <c r="E126" i="1"/>
  <c r="BJ101" i="17"/>
  <c r="F126" i="1"/>
  <c r="BK101" i="17"/>
  <c r="G126" i="1"/>
  <c r="H126" i="1"/>
  <c r="N31" i="69"/>
  <c r="I126" i="1"/>
  <c r="J126" i="1"/>
  <c r="BE101" i="17"/>
  <c r="K126" i="1"/>
  <c r="BI101" i="17"/>
  <c r="L126" i="1"/>
  <c r="BS101" i="17"/>
  <c r="B127" i="1"/>
  <c r="BH102" i="17"/>
  <c r="C127" i="1"/>
  <c r="BG102" i="17"/>
  <c r="D127" i="1"/>
  <c r="BF102" i="17"/>
  <c r="E127" i="1"/>
  <c r="BJ102" i="17"/>
  <c r="F127" i="1"/>
  <c r="BK102" i="17"/>
  <c r="G127" i="1"/>
  <c r="H127" i="1"/>
  <c r="I127" i="1"/>
  <c r="O32" i="69"/>
  <c r="J127" i="1"/>
  <c r="BE102" i="17"/>
  <c r="K127" i="1"/>
  <c r="BI102" i="17"/>
  <c r="L127" i="1"/>
  <c r="BS102" i="17"/>
  <c r="L96" i="26"/>
  <c r="B128" i="1"/>
  <c r="BH103" i="17"/>
  <c r="C128" i="1"/>
  <c r="BG103" i="17"/>
  <c r="D128" i="1"/>
  <c r="BF103" i="17"/>
  <c r="E128" i="1"/>
  <c r="BJ103" i="17"/>
  <c r="F128" i="1"/>
  <c r="BK103" i="17"/>
  <c r="G128" i="1"/>
  <c r="H128" i="1"/>
  <c r="I128" i="1"/>
  <c r="J128" i="1"/>
  <c r="BE103" i="17"/>
  <c r="K128" i="1"/>
  <c r="BI103" i="17"/>
  <c r="L128" i="1"/>
  <c r="BS103" i="17"/>
  <c r="B129" i="1"/>
  <c r="BH104" i="17"/>
  <c r="C129" i="1"/>
  <c r="BG104" i="17"/>
  <c r="D129" i="1"/>
  <c r="BF104" i="17"/>
  <c r="E129" i="1"/>
  <c r="BJ104" i="17"/>
  <c r="F129" i="1"/>
  <c r="BK104" i="17"/>
  <c r="G129" i="1"/>
  <c r="H129" i="1"/>
  <c r="I129" i="1"/>
  <c r="J129" i="1"/>
  <c r="BE104" i="17"/>
  <c r="K129" i="1"/>
  <c r="BI104" i="17"/>
  <c r="L129" i="1"/>
  <c r="BS104" i="17"/>
  <c r="B130" i="1"/>
  <c r="BH105" i="17"/>
  <c r="C130" i="1"/>
  <c r="BG105" i="17"/>
  <c r="D99" i="26"/>
  <c r="D130" i="1"/>
  <c r="BF105" i="17"/>
  <c r="E130" i="1"/>
  <c r="BJ105" i="17"/>
  <c r="F130" i="1"/>
  <c r="BK105" i="17"/>
  <c r="G130" i="1"/>
  <c r="M35" i="69"/>
  <c r="H130" i="1"/>
  <c r="N35" i="69"/>
  <c r="I130" i="1"/>
  <c r="J130" i="1"/>
  <c r="BE105" i="17"/>
  <c r="K130" i="1"/>
  <c r="BI105" i="17"/>
  <c r="L130" i="1"/>
  <c r="BS105" i="17"/>
  <c r="B131" i="1"/>
  <c r="BH106" i="17"/>
  <c r="C131" i="1"/>
  <c r="BG106" i="17"/>
  <c r="D131" i="1"/>
  <c r="BF106" i="17"/>
  <c r="E131" i="1"/>
  <c r="BJ106" i="17"/>
  <c r="F131" i="1"/>
  <c r="BK106" i="17"/>
  <c r="G131" i="1"/>
  <c r="H131" i="1"/>
  <c r="I131" i="1"/>
  <c r="O36" i="69"/>
  <c r="J131" i="1"/>
  <c r="BE106" i="17"/>
  <c r="K131" i="1"/>
  <c r="BI106" i="17"/>
  <c r="L131" i="1"/>
  <c r="BS106" i="17"/>
  <c r="L100" i="26"/>
  <c r="B132" i="1"/>
  <c r="BH107" i="17"/>
  <c r="C132" i="1"/>
  <c r="BG107" i="17"/>
  <c r="D132" i="1"/>
  <c r="BF107" i="17"/>
  <c r="E132" i="1"/>
  <c r="BJ107" i="17"/>
  <c r="F132" i="1"/>
  <c r="BK107" i="17"/>
  <c r="G132" i="1"/>
  <c r="H132" i="1"/>
  <c r="I132" i="1"/>
  <c r="I607" i="1"/>
  <c r="J132" i="1"/>
  <c r="BE107" i="17"/>
  <c r="K132" i="1"/>
  <c r="BI107" i="17"/>
  <c r="L132" i="1"/>
  <c r="BS107" i="17"/>
  <c r="B133" i="1"/>
  <c r="BH108" i="17"/>
  <c r="C133" i="1"/>
  <c r="BG108" i="17"/>
  <c r="D133" i="1"/>
  <c r="BF108" i="17"/>
  <c r="E133" i="1"/>
  <c r="BJ108" i="17"/>
  <c r="F133" i="1"/>
  <c r="BK108" i="17"/>
  <c r="G133" i="1"/>
  <c r="H133" i="1"/>
  <c r="I133" i="1"/>
  <c r="J133" i="1"/>
  <c r="BE108" i="17"/>
  <c r="K133" i="1"/>
  <c r="BI108" i="17"/>
  <c r="L133" i="1"/>
  <c r="BS108" i="17"/>
  <c r="B134" i="1"/>
  <c r="BH109" i="17"/>
  <c r="C134" i="1"/>
  <c r="BG109" i="17"/>
  <c r="D134" i="1"/>
  <c r="BF109" i="17"/>
  <c r="E134" i="1"/>
  <c r="BJ109" i="17"/>
  <c r="F134" i="1"/>
  <c r="BK109" i="17"/>
  <c r="G134" i="1"/>
  <c r="H134" i="1"/>
  <c r="H610" i="1"/>
  <c r="I134" i="1"/>
  <c r="J134" i="1"/>
  <c r="BE109" i="17"/>
  <c r="K134" i="1"/>
  <c r="BI109" i="17"/>
  <c r="F103" i="26"/>
  <c r="L134" i="1"/>
  <c r="BS109" i="17"/>
  <c r="B135" i="1"/>
  <c r="BH110" i="17"/>
  <c r="C135" i="1"/>
  <c r="BG110" i="17"/>
  <c r="D135" i="1"/>
  <c r="BF110" i="17"/>
  <c r="E135" i="1"/>
  <c r="BJ110" i="17"/>
  <c r="F135" i="1"/>
  <c r="I40" i="69"/>
  <c r="G135" i="1"/>
  <c r="H135" i="1"/>
  <c r="I135" i="1"/>
  <c r="O40" i="69"/>
  <c r="J135" i="1"/>
  <c r="BE110" i="17"/>
  <c r="K135" i="1"/>
  <c r="BI110" i="17"/>
  <c r="L135" i="1"/>
  <c r="BS110" i="17"/>
  <c r="B136" i="1"/>
  <c r="BH111" i="17"/>
  <c r="C136" i="1"/>
  <c r="BG111" i="17"/>
  <c r="D136" i="1"/>
  <c r="BF111" i="17"/>
  <c r="E136" i="1"/>
  <c r="BJ111" i="17"/>
  <c r="F136" i="1"/>
  <c r="BK111" i="17"/>
  <c r="G136" i="1"/>
  <c r="H136" i="1"/>
  <c r="I136" i="1"/>
  <c r="J136" i="1"/>
  <c r="BE111" i="17"/>
  <c r="K136" i="1"/>
  <c r="BI111" i="17"/>
  <c r="L136" i="1"/>
  <c r="BS111" i="17"/>
  <c r="L141" i="1"/>
  <c r="L142" i="1"/>
  <c r="B143" i="1"/>
  <c r="BH115" i="17"/>
  <c r="C143" i="1"/>
  <c r="BG115" i="17"/>
  <c r="D143" i="1"/>
  <c r="BF115" i="17"/>
  <c r="E143" i="1"/>
  <c r="BJ115" i="17"/>
  <c r="F143" i="1"/>
  <c r="BK115" i="17"/>
  <c r="G143" i="1"/>
  <c r="H143" i="1"/>
  <c r="I143" i="1"/>
  <c r="J143" i="1"/>
  <c r="BE115" i="17"/>
  <c r="K143" i="1"/>
  <c r="BI115" i="17"/>
  <c r="L143" i="1"/>
  <c r="BS115" i="17"/>
  <c r="B144" i="1"/>
  <c r="BH116" i="17"/>
  <c r="C144" i="1"/>
  <c r="BG116" i="17"/>
  <c r="D144" i="1"/>
  <c r="BF116" i="17"/>
  <c r="E144" i="1"/>
  <c r="BJ116" i="17"/>
  <c r="F144" i="1"/>
  <c r="BK116" i="17"/>
  <c r="G144" i="1"/>
  <c r="H144" i="1"/>
  <c r="I144" i="1"/>
  <c r="J144" i="1"/>
  <c r="BE116" i="17"/>
  <c r="K144" i="1"/>
  <c r="BI116" i="17"/>
  <c r="L144" i="1"/>
  <c r="BS116" i="17"/>
  <c r="B145" i="1"/>
  <c r="BH117" i="17"/>
  <c r="C145" i="1"/>
  <c r="BG117" i="17"/>
  <c r="D145" i="1"/>
  <c r="BF117" i="17"/>
  <c r="E145" i="1"/>
  <c r="BJ117" i="17"/>
  <c r="F145" i="1"/>
  <c r="BK117" i="17"/>
  <c r="G145" i="1"/>
  <c r="M47" i="69"/>
  <c r="H145" i="1"/>
  <c r="I145" i="1"/>
  <c r="J145" i="1"/>
  <c r="BE117" i="17"/>
  <c r="K145" i="1"/>
  <c r="BI117" i="17"/>
  <c r="L145" i="1"/>
  <c r="BS117" i="17"/>
  <c r="B146" i="1"/>
  <c r="BH118" i="17"/>
  <c r="C146" i="1"/>
  <c r="BG118" i="17"/>
  <c r="D146" i="1"/>
  <c r="BF118" i="17"/>
  <c r="E146" i="1"/>
  <c r="BJ118" i="17"/>
  <c r="F146" i="1"/>
  <c r="BK118" i="17"/>
  <c r="G146" i="1"/>
  <c r="G619" i="1"/>
  <c r="H146" i="1"/>
  <c r="N48" i="69"/>
  <c r="I146" i="1"/>
  <c r="O48" i="69"/>
  <c r="J146" i="1"/>
  <c r="BE118" i="17"/>
  <c r="K146" i="1"/>
  <c r="BI118" i="17"/>
  <c r="L146" i="1"/>
  <c r="BS118" i="17"/>
  <c r="B147" i="1"/>
  <c r="BH119" i="17"/>
  <c r="C147" i="1"/>
  <c r="BG119" i="17"/>
  <c r="D147" i="1"/>
  <c r="BF119" i="17"/>
  <c r="E147" i="1"/>
  <c r="BJ119" i="17"/>
  <c r="F147" i="1"/>
  <c r="BK119" i="17"/>
  <c r="G147" i="1"/>
  <c r="H147" i="1"/>
  <c r="I147" i="1"/>
  <c r="J147" i="1"/>
  <c r="BE119" i="17"/>
  <c r="K147" i="1"/>
  <c r="BI119" i="17"/>
  <c r="L147" i="1"/>
  <c r="BS119" i="17"/>
  <c r="B148" i="1"/>
  <c r="BH120" i="17"/>
  <c r="C148" i="1"/>
  <c r="BG120" i="17"/>
  <c r="D148" i="1"/>
  <c r="BF120" i="17"/>
  <c r="E148" i="1"/>
  <c r="BJ120" i="17"/>
  <c r="F148" i="1"/>
  <c r="BK120" i="17"/>
  <c r="G148" i="1"/>
  <c r="H148" i="1"/>
  <c r="I148" i="1"/>
  <c r="J148" i="1"/>
  <c r="BE120" i="17"/>
  <c r="K148" i="1"/>
  <c r="BI120" i="17"/>
  <c r="L148" i="1"/>
  <c r="BS120" i="17"/>
  <c r="B149" i="1"/>
  <c r="BH121" i="17"/>
  <c r="C149" i="1"/>
  <c r="BG121" i="17"/>
  <c r="D149" i="1"/>
  <c r="BF121" i="17"/>
  <c r="E149" i="1"/>
  <c r="BJ121" i="17"/>
  <c r="F149" i="1"/>
  <c r="BK121" i="17"/>
  <c r="G149" i="1"/>
  <c r="M51" i="69"/>
  <c r="H149" i="1"/>
  <c r="I149" i="1"/>
  <c r="J149" i="1"/>
  <c r="BE121" i="17"/>
  <c r="K149" i="1"/>
  <c r="BI121" i="17"/>
  <c r="L149" i="1"/>
  <c r="BS121" i="17"/>
  <c r="B150" i="1"/>
  <c r="BH122" i="17"/>
  <c r="C150" i="1"/>
  <c r="BG122" i="17"/>
  <c r="D150" i="1"/>
  <c r="BF122" i="17"/>
  <c r="E150" i="1"/>
  <c r="BJ122" i="17"/>
  <c r="F150" i="1"/>
  <c r="BK122" i="17"/>
  <c r="G150" i="1"/>
  <c r="H150" i="1"/>
  <c r="N52" i="69"/>
  <c r="I150" i="1"/>
  <c r="O52" i="69"/>
  <c r="J150" i="1"/>
  <c r="BE122" i="17"/>
  <c r="K150" i="1"/>
  <c r="BI122" i="17"/>
  <c r="L150" i="1"/>
  <c r="BS122" i="17"/>
  <c r="B151" i="1"/>
  <c r="BH123" i="17"/>
  <c r="C151" i="1"/>
  <c r="BG123" i="17"/>
  <c r="D151" i="1"/>
  <c r="BF123" i="17"/>
  <c r="E151" i="1"/>
  <c r="BJ123" i="17"/>
  <c r="F151" i="1"/>
  <c r="BK123" i="17"/>
  <c r="G151" i="1"/>
  <c r="H151" i="1"/>
  <c r="BP123" i="17"/>
  <c r="I151" i="1"/>
  <c r="J151" i="1"/>
  <c r="BE123" i="17"/>
  <c r="K151" i="1"/>
  <c r="BI123" i="17"/>
  <c r="L151" i="1"/>
  <c r="BS123" i="17"/>
  <c r="B152" i="1"/>
  <c r="BH124" i="17"/>
  <c r="C152" i="1"/>
  <c r="BG124" i="17"/>
  <c r="D152" i="1"/>
  <c r="BF124" i="17"/>
  <c r="E152" i="1"/>
  <c r="BJ124" i="17"/>
  <c r="F152" i="1"/>
  <c r="BK124" i="17"/>
  <c r="G152" i="1"/>
  <c r="H152" i="1"/>
  <c r="I152" i="1"/>
  <c r="O54" i="69"/>
  <c r="J152" i="1"/>
  <c r="BE124" i="17"/>
  <c r="K152" i="1"/>
  <c r="BI124" i="17"/>
  <c r="L152" i="1"/>
  <c r="BS124" i="17"/>
  <c r="B153" i="1"/>
  <c r="BH125" i="17"/>
  <c r="C153" i="1"/>
  <c r="BG125" i="17"/>
  <c r="D153" i="1"/>
  <c r="BF125" i="17"/>
  <c r="E153" i="1"/>
  <c r="BJ125" i="17"/>
  <c r="F153" i="1"/>
  <c r="BK125" i="17"/>
  <c r="G153" i="1"/>
  <c r="M55" i="69"/>
  <c r="H153" i="1"/>
  <c r="I153" i="1"/>
  <c r="J153" i="1"/>
  <c r="BE125" i="17"/>
  <c r="K153" i="1"/>
  <c r="BI125" i="17"/>
  <c r="L153" i="1"/>
  <c r="BS125" i="17"/>
  <c r="B154" i="1"/>
  <c r="BH126" i="17"/>
  <c r="C154" i="1"/>
  <c r="BG126" i="17"/>
  <c r="D154" i="1"/>
  <c r="BF126" i="17"/>
  <c r="E154" i="1"/>
  <c r="BJ126" i="17"/>
  <c r="F154" i="1"/>
  <c r="BK126" i="17"/>
  <c r="G154" i="1"/>
  <c r="H154" i="1"/>
  <c r="N56" i="69"/>
  <c r="I154" i="1"/>
  <c r="O56" i="69"/>
  <c r="J154" i="1"/>
  <c r="BE126" i="17"/>
  <c r="K154" i="1"/>
  <c r="BI126" i="17"/>
  <c r="L154" i="1"/>
  <c r="BS126" i="17"/>
  <c r="B155" i="1"/>
  <c r="BH127" i="17"/>
  <c r="C155" i="1"/>
  <c r="BG127" i="17"/>
  <c r="D155" i="1"/>
  <c r="BF127" i="17"/>
  <c r="E155" i="1"/>
  <c r="BJ127" i="17"/>
  <c r="F155" i="1"/>
  <c r="BK127" i="17"/>
  <c r="G155" i="1"/>
  <c r="G631" i="1"/>
  <c r="H155" i="1"/>
  <c r="I155" i="1"/>
  <c r="J155" i="1"/>
  <c r="BE127" i="17"/>
  <c r="K155" i="1"/>
  <c r="BI127" i="17"/>
  <c r="L155" i="1"/>
  <c r="BS127" i="17"/>
  <c r="B156" i="1"/>
  <c r="BH128" i="17"/>
  <c r="C156" i="1"/>
  <c r="BG128" i="17"/>
  <c r="D156" i="1"/>
  <c r="BF128" i="17"/>
  <c r="E156" i="1"/>
  <c r="BJ128" i="17"/>
  <c r="F156" i="1"/>
  <c r="BK128" i="17"/>
  <c r="G156" i="1"/>
  <c r="H156" i="1"/>
  <c r="I156" i="1"/>
  <c r="J156" i="1"/>
  <c r="BE128" i="17"/>
  <c r="K156" i="1"/>
  <c r="BI128" i="17"/>
  <c r="L156" i="1"/>
  <c r="BS128" i="17"/>
  <c r="L122" i="26"/>
  <c r="L161" i="1"/>
  <c r="L162" i="1"/>
  <c r="B163" i="1"/>
  <c r="C163" i="1"/>
  <c r="BX81" i="17"/>
  <c r="D5" i="26"/>
  <c r="D163" i="1"/>
  <c r="E163" i="1"/>
  <c r="F163" i="1"/>
  <c r="CB81" i="17"/>
  <c r="H5" i="26"/>
  <c r="G163" i="1"/>
  <c r="H163" i="1"/>
  <c r="I163" i="1"/>
  <c r="J163" i="1"/>
  <c r="K163" i="1"/>
  <c r="L163" i="1"/>
  <c r="B164" i="1"/>
  <c r="C164" i="1"/>
  <c r="D164" i="1"/>
  <c r="E164" i="1"/>
  <c r="F164" i="1"/>
  <c r="G164" i="1"/>
  <c r="H164" i="1"/>
  <c r="I164" i="1"/>
  <c r="O12" i="70"/>
  <c r="J164" i="1"/>
  <c r="BV82" i="17"/>
  <c r="K164" i="1"/>
  <c r="BZ82" i="17"/>
  <c r="F6" i="26"/>
  <c r="L164" i="1"/>
  <c r="B165" i="1"/>
  <c r="C165" i="1"/>
  <c r="BX83" i="17"/>
  <c r="D7" i="26"/>
  <c r="D165" i="1"/>
  <c r="E165" i="1"/>
  <c r="F165" i="1"/>
  <c r="CB83" i="17"/>
  <c r="H7" i="26"/>
  <c r="G165" i="1"/>
  <c r="H165" i="1"/>
  <c r="I165" i="1"/>
  <c r="J165" i="1"/>
  <c r="K165" i="1"/>
  <c r="L165" i="1"/>
  <c r="B166" i="1"/>
  <c r="C166" i="1"/>
  <c r="D166" i="1"/>
  <c r="E166" i="1"/>
  <c r="F166" i="1"/>
  <c r="G166" i="1"/>
  <c r="H166" i="1"/>
  <c r="I166" i="1"/>
  <c r="J166" i="1"/>
  <c r="BV84" i="17"/>
  <c r="K166" i="1"/>
  <c r="BZ84" i="17"/>
  <c r="F8" i="26"/>
  <c r="L166" i="1"/>
  <c r="B167" i="1"/>
  <c r="C167" i="1"/>
  <c r="BX85" i="17"/>
  <c r="D9" i="26"/>
  <c r="D167" i="1"/>
  <c r="E167" i="1"/>
  <c r="F167" i="1"/>
  <c r="CB85" i="17"/>
  <c r="H9" i="26"/>
  <c r="G167" i="1"/>
  <c r="H167" i="1"/>
  <c r="I167" i="1"/>
  <c r="J167" i="1"/>
  <c r="K167" i="1"/>
  <c r="L167" i="1"/>
  <c r="B168" i="1"/>
  <c r="C168" i="1"/>
  <c r="D168" i="1"/>
  <c r="E168" i="1"/>
  <c r="F168" i="1"/>
  <c r="G168" i="1"/>
  <c r="H168" i="1"/>
  <c r="I168" i="1"/>
  <c r="J168" i="1"/>
  <c r="BV86" i="17"/>
  <c r="K168" i="1"/>
  <c r="BZ86" i="17"/>
  <c r="F10" i="26"/>
  <c r="L168" i="1"/>
  <c r="B169" i="1"/>
  <c r="C169" i="1"/>
  <c r="BX87" i="17"/>
  <c r="D11" i="26"/>
  <c r="D169" i="1"/>
  <c r="E169" i="1"/>
  <c r="F169" i="1"/>
  <c r="CB87" i="17"/>
  <c r="H11" i="26"/>
  <c r="G169" i="1"/>
  <c r="M17" i="70"/>
  <c r="H169" i="1"/>
  <c r="I169" i="1"/>
  <c r="J169" i="1"/>
  <c r="K169" i="1"/>
  <c r="L169" i="1"/>
  <c r="B170" i="1"/>
  <c r="C170" i="1"/>
  <c r="D170" i="1"/>
  <c r="E170" i="1"/>
  <c r="F170" i="1"/>
  <c r="G170" i="1"/>
  <c r="H170" i="1"/>
  <c r="I170" i="1"/>
  <c r="O18" i="70"/>
  <c r="J170" i="1"/>
  <c r="BV88" i="17"/>
  <c r="K170" i="1"/>
  <c r="BZ88" i="17"/>
  <c r="F12" i="26"/>
  <c r="L170" i="1"/>
  <c r="B171" i="1"/>
  <c r="C171" i="1"/>
  <c r="BX89" i="17"/>
  <c r="D13" i="26"/>
  <c r="D171" i="1"/>
  <c r="E171" i="1"/>
  <c r="F171" i="1"/>
  <c r="CB89" i="17"/>
  <c r="H13" i="26"/>
  <c r="G171" i="1"/>
  <c r="H171" i="1"/>
  <c r="I171" i="1"/>
  <c r="J171" i="1"/>
  <c r="K171" i="1"/>
  <c r="L171" i="1"/>
  <c r="B172" i="1"/>
  <c r="C172" i="1"/>
  <c r="D172" i="1"/>
  <c r="E172" i="1"/>
  <c r="F172" i="1"/>
  <c r="G172" i="1"/>
  <c r="H172" i="1"/>
  <c r="I172" i="1"/>
  <c r="J172" i="1"/>
  <c r="BV90" i="17"/>
  <c r="K172" i="1"/>
  <c r="BZ90" i="17"/>
  <c r="F14" i="26"/>
  <c r="L172" i="1"/>
  <c r="B173" i="1"/>
  <c r="C173" i="1"/>
  <c r="BX91" i="17"/>
  <c r="D15" i="26"/>
  <c r="D173" i="1"/>
  <c r="E173" i="1"/>
  <c r="F173" i="1"/>
  <c r="CB91" i="17"/>
  <c r="H15" i="26"/>
  <c r="G173" i="1"/>
  <c r="H173" i="1"/>
  <c r="I173" i="1"/>
  <c r="J173" i="1"/>
  <c r="K173" i="1"/>
  <c r="L173" i="1"/>
  <c r="B174" i="1"/>
  <c r="C174" i="1"/>
  <c r="D174" i="1"/>
  <c r="E174" i="1"/>
  <c r="F174" i="1"/>
  <c r="G174" i="1"/>
  <c r="H174" i="1"/>
  <c r="I174" i="1"/>
  <c r="CH92" i="17"/>
  <c r="K16" i="26"/>
  <c r="J174" i="1"/>
  <c r="BV92" i="17"/>
  <c r="K174" i="1"/>
  <c r="BZ92" i="17"/>
  <c r="F16" i="26"/>
  <c r="L174" i="1"/>
  <c r="C175" i="1"/>
  <c r="BX93" i="17"/>
  <c r="D17" i="26"/>
  <c r="D175" i="1"/>
  <c r="E175" i="1"/>
  <c r="F175" i="1"/>
  <c r="CB93" i="17"/>
  <c r="H17" i="26"/>
  <c r="G175" i="1"/>
  <c r="H175" i="1"/>
  <c r="I175" i="1"/>
  <c r="J175" i="1"/>
  <c r="K175" i="1"/>
  <c r="L175" i="1"/>
  <c r="B176" i="1"/>
  <c r="C176" i="1"/>
  <c r="D176" i="1"/>
  <c r="E176" i="1"/>
  <c r="F176" i="1"/>
  <c r="G176" i="1"/>
  <c r="H176" i="1"/>
  <c r="I176" i="1"/>
  <c r="J176" i="1"/>
  <c r="BV94" i="17"/>
  <c r="K176" i="1"/>
  <c r="BZ94" i="17"/>
  <c r="F18" i="26"/>
  <c r="L176" i="1"/>
  <c r="L181" i="1"/>
  <c r="L182" i="1"/>
  <c r="B183" i="1"/>
  <c r="BY98" i="17"/>
  <c r="E22" i="26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BW99" i="17"/>
  <c r="C23" i="26"/>
  <c r="E184" i="1"/>
  <c r="CA99" i="17"/>
  <c r="G23" i="26"/>
  <c r="F184" i="1"/>
  <c r="G184" i="1"/>
  <c r="H184" i="1"/>
  <c r="I184" i="1"/>
  <c r="J184" i="1"/>
  <c r="K184" i="1"/>
  <c r="L184" i="1"/>
  <c r="CJ99" i="17"/>
  <c r="L23" i="26"/>
  <c r="B185" i="1"/>
  <c r="BY100" i="17"/>
  <c r="E24" i="26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BW101" i="17"/>
  <c r="C25" i="26"/>
  <c r="E186" i="1"/>
  <c r="CA101" i="17"/>
  <c r="G25" i="26"/>
  <c r="F186" i="1"/>
  <c r="G186" i="1"/>
  <c r="H186" i="1"/>
  <c r="I186" i="1"/>
  <c r="J186" i="1"/>
  <c r="K186" i="1"/>
  <c r="L186" i="1"/>
  <c r="CJ101" i="17"/>
  <c r="L25" i="26"/>
  <c r="B187" i="1"/>
  <c r="BY102" i="17"/>
  <c r="E26" i="26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BW103" i="17"/>
  <c r="C27" i="26"/>
  <c r="E188" i="1"/>
  <c r="CA103" i="17"/>
  <c r="G27" i="26"/>
  <c r="F188" i="1"/>
  <c r="G188" i="1"/>
  <c r="H188" i="1"/>
  <c r="I188" i="1"/>
  <c r="J188" i="1"/>
  <c r="K188" i="1"/>
  <c r="L188" i="1"/>
  <c r="CJ103" i="17"/>
  <c r="B189" i="1"/>
  <c r="BY104" i="17"/>
  <c r="E28" i="26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BW105" i="17"/>
  <c r="C29" i="26"/>
  <c r="E190" i="1"/>
  <c r="CA105" i="17"/>
  <c r="G29" i="26"/>
  <c r="F190" i="1"/>
  <c r="G190" i="1"/>
  <c r="H190" i="1"/>
  <c r="I190" i="1"/>
  <c r="J190" i="1"/>
  <c r="K190" i="1"/>
  <c r="L190" i="1"/>
  <c r="CJ105" i="17"/>
  <c r="L29" i="26"/>
  <c r="B191" i="1"/>
  <c r="BY106" i="17"/>
  <c r="E30" i="26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BW107" i="17"/>
  <c r="C31" i="26"/>
  <c r="E192" i="1"/>
  <c r="CA107" i="17"/>
  <c r="F192" i="1"/>
  <c r="G192" i="1"/>
  <c r="H192" i="1"/>
  <c r="I192" i="1"/>
  <c r="J192" i="1"/>
  <c r="K192" i="1"/>
  <c r="L192" i="1"/>
  <c r="CJ107" i="17"/>
  <c r="L31" i="26"/>
  <c r="B193" i="1"/>
  <c r="BY108" i="17"/>
  <c r="E32" i="26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BW109" i="17"/>
  <c r="C33" i="26"/>
  <c r="E194" i="1"/>
  <c r="CA109" i="17"/>
  <c r="G33" i="26"/>
  <c r="F194" i="1"/>
  <c r="G194" i="1"/>
  <c r="H194" i="1"/>
  <c r="I194" i="1"/>
  <c r="J194" i="1"/>
  <c r="K194" i="1"/>
  <c r="L194" i="1"/>
  <c r="CJ109" i="17"/>
  <c r="L33" i="26"/>
  <c r="B195" i="1"/>
  <c r="BY110" i="17"/>
  <c r="E34" i="26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BW111" i="17"/>
  <c r="C35" i="26"/>
  <c r="E196" i="1"/>
  <c r="CA111" i="17"/>
  <c r="G35" i="26"/>
  <c r="F196" i="1"/>
  <c r="G196" i="1"/>
  <c r="H196" i="1"/>
  <c r="I196" i="1"/>
  <c r="J196" i="1"/>
  <c r="K196" i="1"/>
  <c r="L196" i="1"/>
  <c r="CJ111" i="17"/>
  <c r="L35" i="26"/>
  <c r="L201" i="1"/>
  <c r="L202" i="1"/>
  <c r="B203" i="1"/>
  <c r="C203" i="1"/>
  <c r="D203" i="1"/>
  <c r="E203" i="1"/>
  <c r="F203" i="1"/>
  <c r="G203" i="1"/>
  <c r="H203" i="1"/>
  <c r="I203" i="1"/>
  <c r="J203" i="1"/>
  <c r="BV115" i="17"/>
  <c r="K203" i="1"/>
  <c r="BZ115" i="17"/>
  <c r="F39" i="26"/>
  <c r="L203" i="1"/>
  <c r="B204" i="1"/>
  <c r="C204" i="1"/>
  <c r="BX116" i="17"/>
  <c r="D40" i="26"/>
  <c r="D204" i="1"/>
  <c r="E204" i="1"/>
  <c r="F204" i="1"/>
  <c r="CB116" i="17"/>
  <c r="H40" i="26"/>
  <c r="G204" i="1"/>
  <c r="M46" i="70"/>
  <c r="H204" i="1"/>
  <c r="I204" i="1"/>
  <c r="J204" i="1"/>
  <c r="K204" i="1"/>
  <c r="L204" i="1"/>
  <c r="B205" i="1"/>
  <c r="C205" i="1"/>
  <c r="D205" i="1"/>
  <c r="E205" i="1"/>
  <c r="F205" i="1"/>
  <c r="G205" i="1"/>
  <c r="H205" i="1"/>
  <c r="I205" i="1"/>
  <c r="J205" i="1"/>
  <c r="BV117" i="17"/>
  <c r="K205" i="1"/>
  <c r="BZ117" i="17"/>
  <c r="F41" i="26"/>
  <c r="L205" i="1"/>
  <c r="B206" i="1"/>
  <c r="C206" i="1"/>
  <c r="BX118" i="17"/>
  <c r="D42" i="26"/>
  <c r="D206" i="1"/>
  <c r="E206" i="1"/>
  <c r="F206" i="1"/>
  <c r="CB118" i="17"/>
  <c r="H42" i="26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O49" i="70"/>
  <c r="J207" i="1"/>
  <c r="BV119" i="17"/>
  <c r="K207" i="1"/>
  <c r="BZ119" i="17"/>
  <c r="F43" i="26"/>
  <c r="L207" i="1"/>
  <c r="B208" i="1"/>
  <c r="C208" i="1"/>
  <c r="BX120" i="17"/>
  <c r="D44" i="26"/>
  <c r="D208" i="1"/>
  <c r="E208" i="1"/>
  <c r="F208" i="1"/>
  <c r="CB120" i="17"/>
  <c r="H44" i="26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BV121" i="17"/>
  <c r="B45" i="26"/>
  <c r="K209" i="1"/>
  <c r="BZ121" i="17"/>
  <c r="F45" i="26"/>
  <c r="L209" i="1"/>
  <c r="B210" i="1"/>
  <c r="C210" i="1"/>
  <c r="BX122" i="17"/>
  <c r="D46" i="26"/>
  <c r="D210" i="1"/>
  <c r="E210" i="1"/>
  <c r="F210" i="1"/>
  <c r="CB122" i="17"/>
  <c r="H46" i="26"/>
  <c r="G210" i="1"/>
  <c r="H210" i="1"/>
  <c r="I210" i="1"/>
  <c r="J210" i="1"/>
  <c r="K210" i="1"/>
  <c r="L210" i="1"/>
  <c r="CJ122" i="17"/>
  <c r="L46" i="26"/>
  <c r="B211" i="1"/>
  <c r="BY123" i="17"/>
  <c r="E47" i="26"/>
  <c r="C211" i="1"/>
  <c r="D211" i="1"/>
  <c r="E211" i="1"/>
  <c r="F211" i="1"/>
  <c r="G211" i="1"/>
  <c r="H211" i="1"/>
  <c r="N53" i="70"/>
  <c r="I211" i="1"/>
  <c r="J211" i="1"/>
  <c r="BV123" i="17"/>
  <c r="K211" i="1"/>
  <c r="BZ123" i="17"/>
  <c r="F47" i="26"/>
  <c r="L211" i="1"/>
  <c r="B212" i="1"/>
  <c r="C212" i="1"/>
  <c r="BX124" i="17"/>
  <c r="D48" i="26"/>
  <c r="D212" i="1"/>
  <c r="BW124" i="17"/>
  <c r="C48" i="26"/>
  <c r="E212" i="1"/>
  <c r="CA124" i="17"/>
  <c r="G48" i="26"/>
  <c r="F212" i="1"/>
  <c r="CB124" i="17"/>
  <c r="H48" i="26"/>
  <c r="G212" i="1"/>
  <c r="H212" i="1"/>
  <c r="I212" i="1"/>
  <c r="J212" i="1"/>
  <c r="K212" i="1"/>
  <c r="L212" i="1"/>
  <c r="CJ124" i="17"/>
  <c r="L48" i="26"/>
  <c r="B213" i="1"/>
  <c r="BY125" i="17"/>
  <c r="C213" i="1"/>
  <c r="D213" i="1"/>
  <c r="E213" i="1"/>
  <c r="F213" i="1"/>
  <c r="G213" i="1"/>
  <c r="H213" i="1"/>
  <c r="I213" i="1"/>
  <c r="J213" i="1"/>
  <c r="BV125" i="17"/>
  <c r="K213" i="1"/>
  <c r="BZ125" i="17"/>
  <c r="F49" i="26"/>
  <c r="L213" i="1"/>
  <c r="B214" i="1"/>
  <c r="C214" i="1"/>
  <c r="BX126" i="17"/>
  <c r="D50" i="26"/>
  <c r="D214" i="1"/>
  <c r="BW126" i="17"/>
  <c r="C50" i="26"/>
  <c r="E214" i="1"/>
  <c r="CA126" i="17"/>
  <c r="G50" i="26"/>
  <c r="F214" i="1"/>
  <c r="CB126" i="17"/>
  <c r="H50" i="26"/>
  <c r="G214" i="1"/>
  <c r="H214" i="1"/>
  <c r="I214" i="1"/>
  <c r="J214" i="1"/>
  <c r="K214" i="1"/>
  <c r="L214" i="1"/>
  <c r="CJ126" i="17"/>
  <c r="L50" i="26"/>
  <c r="B215" i="1"/>
  <c r="BY127" i="17"/>
  <c r="E51" i="26"/>
  <c r="C215" i="1"/>
  <c r="D215" i="1"/>
  <c r="E215" i="1"/>
  <c r="F215" i="1"/>
  <c r="G215" i="1"/>
  <c r="H215" i="1"/>
  <c r="I215" i="1"/>
  <c r="J215" i="1"/>
  <c r="BV127" i="17"/>
  <c r="K215" i="1"/>
  <c r="BZ127" i="17"/>
  <c r="F51" i="26"/>
  <c r="L215" i="1"/>
  <c r="B216" i="1"/>
  <c r="C216" i="1"/>
  <c r="BX128" i="17"/>
  <c r="D52" i="26"/>
  <c r="D216" i="1"/>
  <c r="BW128" i="17"/>
  <c r="C52" i="26"/>
  <c r="E216" i="1"/>
  <c r="CA128" i="17"/>
  <c r="G52" i="26"/>
  <c r="F216" i="1"/>
  <c r="CB128" i="17"/>
  <c r="H52" i="26"/>
  <c r="G216" i="1"/>
  <c r="H216" i="1"/>
  <c r="I216" i="1"/>
  <c r="J216" i="1"/>
  <c r="K216" i="1"/>
  <c r="L216" i="1"/>
  <c r="CJ128" i="17"/>
  <c r="L221" i="1"/>
  <c r="L222" i="1"/>
  <c r="C223" i="1"/>
  <c r="E189" i="17"/>
  <c r="D5" i="31"/>
  <c r="D223" i="1"/>
  <c r="D189" i="17"/>
  <c r="C5" i="31"/>
  <c r="E223" i="1"/>
  <c r="H189" i="17"/>
  <c r="G5" i="31"/>
  <c r="F223" i="1"/>
  <c r="I189" i="17"/>
  <c r="H5" i="31"/>
  <c r="G223" i="1"/>
  <c r="H223" i="1"/>
  <c r="I223" i="1"/>
  <c r="J223" i="1"/>
  <c r="C189" i="17"/>
  <c r="K223" i="1"/>
  <c r="G189" i="17"/>
  <c r="F5" i="31"/>
  <c r="L223" i="1"/>
  <c r="Q189" i="17"/>
  <c r="L5" i="31"/>
  <c r="B224" i="1"/>
  <c r="F190" i="17"/>
  <c r="E6" i="31"/>
  <c r="C224" i="1"/>
  <c r="E190" i="17"/>
  <c r="D6" i="31"/>
  <c r="D224" i="1"/>
  <c r="D190" i="17"/>
  <c r="C6" i="31"/>
  <c r="E224" i="1"/>
  <c r="H190" i="17"/>
  <c r="G6" i="31"/>
  <c r="F224" i="1"/>
  <c r="I190" i="17"/>
  <c r="H6" i="31"/>
  <c r="G224" i="1"/>
  <c r="H224" i="1"/>
  <c r="I224" i="1"/>
  <c r="J224" i="1"/>
  <c r="C190" i="17"/>
  <c r="K224" i="1"/>
  <c r="G190" i="17"/>
  <c r="F6" i="31"/>
  <c r="L224" i="1"/>
  <c r="Q190" i="17"/>
  <c r="L6" i="31"/>
  <c r="B225" i="1"/>
  <c r="F191" i="17"/>
  <c r="E7" i="31"/>
  <c r="C225" i="1"/>
  <c r="E191" i="17"/>
  <c r="D7" i="31"/>
  <c r="D225" i="1"/>
  <c r="D191" i="17"/>
  <c r="C7" i="31"/>
  <c r="E225" i="1"/>
  <c r="H191" i="17"/>
  <c r="G7" i="31"/>
  <c r="F225" i="1"/>
  <c r="I191" i="17"/>
  <c r="H7" i="31"/>
  <c r="G225" i="1"/>
  <c r="M13" i="73"/>
  <c r="H225" i="1"/>
  <c r="H468" i="1"/>
  <c r="I225" i="1"/>
  <c r="J225" i="1"/>
  <c r="C191" i="17"/>
  <c r="K225" i="1"/>
  <c r="G191" i="17"/>
  <c r="F7" i="31"/>
  <c r="L225" i="1"/>
  <c r="Q191" i="17"/>
  <c r="L7" i="31"/>
  <c r="B226" i="1"/>
  <c r="F192" i="17"/>
  <c r="E8" i="31"/>
  <c r="C226" i="1"/>
  <c r="E192" i="17"/>
  <c r="D8" i="31"/>
  <c r="D226" i="1"/>
  <c r="D192" i="17"/>
  <c r="C8" i="31"/>
  <c r="E226" i="1"/>
  <c r="H192" i="17"/>
  <c r="G8" i="31"/>
  <c r="F226" i="1"/>
  <c r="I192" i="17"/>
  <c r="H8" i="31"/>
  <c r="G226" i="1"/>
  <c r="H226" i="1"/>
  <c r="N14" i="73"/>
  <c r="I226" i="1"/>
  <c r="O14" i="73"/>
  <c r="J226" i="1"/>
  <c r="C192" i="17"/>
  <c r="K226" i="1"/>
  <c r="G192" i="17"/>
  <c r="F8" i="31"/>
  <c r="L226" i="1"/>
  <c r="Q192" i="17"/>
  <c r="L8" i="31"/>
  <c r="B227" i="1"/>
  <c r="F193" i="17"/>
  <c r="E9" i="31"/>
  <c r="C227" i="1"/>
  <c r="E193" i="17"/>
  <c r="D9" i="31"/>
  <c r="D227" i="1"/>
  <c r="D193" i="17"/>
  <c r="C9" i="31"/>
  <c r="E227" i="1"/>
  <c r="H193" i="17"/>
  <c r="G9" i="31"/>
  <c r="F227" i="1"/>
  <c r="I193" i="17"/>
  <c r="H9" i="31"/>
  <c r="G227" i="1"/>
  <c r="H227" i="1"/>
  <c r="I227" i="1"/>
  <c r="J227" i="1"/>
  <c r="C193" i="17"/>
  <c r="K227" i="1"/>
  <c r="G193" i="17"/>
  <c r="F9" i="31"/>
  <c r="L227" i="1"/>
  <c r="Q193" i="17"/>
  <c r="L9" i="31"/>
  <c r="B228" i="1"/>
  <c r="F194" i="17"/>
  <c r="E10" i="31"/>
  <c r="C228" i="1"/>
  <c r="E194" i="17"/>
  <c r="D10" i="31"/>
  <c r="D228" i="1"/>
  <c r="D194" i="17"/>
  <c r="C10" i="31"/>
  <c r="E228" i="1"/>
  <c r="H194" i="17"/>
  <c r="G10" i="31"/>
  <c r="F228" i="1"/>
  <c r="I194" i="17"/>
  <c r="H10" i="31"/>
  <c r="G228" i="1"/>
  <c r="H228" i="1"/>
  <c r="I228" i="1"/>
  <c r="J228" i="1"/>
  <c r="C194" i="17"/>
  <c r="K228" i="1"/>
  <c r="G194" i="17"/>
  <c r="F10" i="31"/>
  <c r="L228" i="1"/>
  <c r="Q194" i="17"/>
  <c r="L10" i="31"/>
  <c r="B229" i="1"/>
  <c r="F195" i="17"/>
  <c r="E11" i="31"/>
  <c r="C229" i="1"/>
  <c r="E195" i="17"/>
  <c r="D11" i="31"/>
  <c r="D229" i="1"/>
  <c r="D195" i="17"/>
  <c r="C11" i="31"/>
  <c r="E229" i="1"/>
  <c r="H195" i="17"/>
  <c r="G11" i="31"/>
  <c r="F229" i="1"/>
  <c r="I195" i="17"/>
  <c r="H11" i="31"/>
  <c r="G229" i="1"/>
  <c r="M17" i="73"/>
  <c r="H229" i="1"/>
  <c r="I229" i="1"/>
  <c r="I473" i="1"/>
  <c r="J229" i="1"/>
  <c r="C195" i="17"/>
  <c r="K229" i="1"/>
  <c r="G195" i="17"/>
  <c r="F11" i="31"/>
  <c r="L229" i="1"/>
  <c r="Q195" i="17"/>
  <c r="L11" i="31"/>
  <c r="B230" i="1"/>
  <c r="F196" i="17"/>
  <c r="E12" i="31"/>
  <c r="C230" i="1"/>
  <c r="E196" i="17"/>
  <c r="D12" i="31"/>
  <c r="D230" i="1"/>
  <c r="D196" i="17"/>
  <c r="C12" i="31"/>
  <c r="E230" i="1"/>
  <c r="H196" i="17"/>
  <c r="G12" i="31"/>
  <c r="F230" i="1"/>
  <c r="I196" i="17"/>
  <c r="H12" i="31"/>
  <c r="G230" i="1"/>
  <c r="H230" i="1"/>
  <c r="N18" i="73"/>
  <c r="I230" i="1"/>
  <c r="O18" i="73"/>
  <c r="J230" i="1"/>
  <c r="C196" i="17"/>
  <c r="K230" i="1"/>
  <c r="G196" i="17"/>
  <c r="F12" i="31"/>
  <c r="L230" i="1"/>
  <c r="Q196" i="17"/>
  <c r="L12" i="31"/>
  <c r="B231" i="1"/>
  <c r="F197" i="17"/>
  <c r="E13" i="31"/>
  <c r="C231" i="1"/>
  <c r="E197" i="17"/>
  <c r="D13" i="31"/>
  <c r="D231" i="1"/>
  <c r="D197" i="17"/>
  <c r="C13" i="31"/>
  <c r="E231" i="1"/>
  <c r="H197" i="17"/>
  <c r="G13" i="31"/>
  <c r="F231" i="1"/>
  <c r="I197" i="17"/>
  <c r="H13" i="31"/>
  <c r="G231" i="1"/>
  <c r="H231" i="1"/>
  <c r="H475" i="1"/>
  <c r="I231" i="1"/>
  <c r="J231" i="1"/>
  <c r="C197" i="17"/>
  <c r="K231" i="1"/>
  <c r="G197" i="17"/>
  <c r="F13" i="31"/>
  <c r="L231" i="1"/>
  <c r="Q197" i="17"/>
  <c r="L13" i="31"/>
  <c r="B232" i="1"/>
  <c r="F198" i="17"/>
  <c r="E14" i="31"/>
  <c r="C232" i="1"/>
  <c r="E198" i="17"/>
  <c r="D14" i="31"/>
  <c r="D232" i="1"/>
  <c r="D198" i="17"/>
  <c r="C14" i="31"/>
  <c r="E232" i="1"/>
  <c r="H198" i="17"/>
  <c r="G14" i="31"/>
  <c r="F232" i="1"/>
  <c r="I198" i="17"/>
  <c r="H14" i="31"/>
  <c r="G232" i="1"/>
  <c r="H232" i="1"/>
  <c r="I232" i="1"/>
  <c r="J232" i="1"/>
  <c r="C198" i="17"/>
  <c r="K232" i="1"/>
  <c r="G198" i="17"/>
  <c r="F14" i="31"/>
  <c r="L232" i="1"/>
  <c r="Q198" i="17"/>
  <c r="L14" i="31"/>
  <c r="C233" i="1"/>
  <c r="E199" i="17"/>
  <c r="D15" i="31"/>
  <c r="D233" i="1"/>
  <c r="D199" i="17"/>
  <c r="C15" i="31"/>
  <c r="E233" i="1"/>
  <c r="H199" i="17"/>
  <c r="G15" i="31"/>
  <c r="F233" i="1"/>
  <c r="I199" i="17"/>
  <c r="H15" i="31"/>
  <c r="G233" i="1"/>
  <c r="H233" i="1"/>
  <c r="I233" i="1"/>
  <c r="J233" i="1"/>
  <c r="C199" i="17"/>
  <c r="B15" i="31"/>
  <c r="K233" i="1"/>
  <c r="G199" i="17"/>
  <c r="F15" i="31"/>
  <c r="L233" i="1"/>
  <c r="Q199" i="17"/>
  <c r="L15" i="31"/>
  <c r="B234" i="1"/>
  <c r="F200" i="17"/>
  <c r="E16" i="31"/>
  <c r="C234" i="1"/>
  <c r="E200" i="17"/>
  <c r="D16" i="31"/>
  <c r="D234" i="1"/>
  <c r="D200" i="17"/>
  <c r="C16" i="31"/>
  <c r="E234" i="1"/>
  <c r="H200" i="17"/>
  <c r="G16" i="31"/>
  <c r="F234" i="1"/>
  <c r="I200" i="17"/>
  <c r="H16" i="31"/>
  <c r="G234" i="1"/>
  <c r="H234" i="1"/>
  <c r="N22" i="73"/>
  <c r="I234" i="1"/>
  <c r="O22" i="73"/>
  <c r="J234" i="1"/>
  <c r="C200" i="17"/>
  <c r="K234" i="1"/>
  <c r="G200" i="17"/>
  <c r="F16" i="31"/>
  <c r="L234" i="1"/>
  <c r="Q200" i="17"/>
  <c r="L16" i="31"/>
  <c r="B235" i="1"/>
  <c r="F201" i="17"/>
  <c r="E17" i="31"/>
  <c r="C235" i="1"/>
  <c r="E201" i="17"/>
  <c r="D17" i="31"/>
  <c r="D235" i="1"/>
  <c r="D201" i="17"/>
  <c r="C17" i="31"/>
  <c r="E235" i="1"/>
  <c r="H201" i="17"/>
  <c r="G17" i="31"/>
  <c r="F235" i="1"/>
  <c r="I201" i="17"/>
  <c r="H17" i="31"/>
  <c r="G235" i="1"/>
  <c r="G483" i="1"/>
  <c r="H235" i="1"/>
  <c r="H483" i="1"/>
  <c r="I235" i="1"/>
  <c r="J235" i="1"/>
  <c r="C201" i="17"/>
  <c r="K235" i="1"/>
  <c r="G201" i="17"/>
  <c r="F17" i="31"/>
  <c r="L235" i="1"/>
  <c r="Q201" i="17"/>
  <c r="L17" i="31"/>
  <c r="B236" i="1"/>
  <c r="F202" i="17"/>
  <c r="E18" i="31"/>
  <c r="C236" i="1"/>
  <c r="E202" i="17"/>
  <c r="D18" i="31"/>
  <c r="D236" i="1"/>
  <c r="D202" i="17"/>
  <c r="C18" i="31"/>
  <c r="E236" i="1"/>
  <c r="H202" i="17"/>
  <c r="G18" i="31"/>
  <c r="F236" i="1"/>
  <c r="I202" i="17"/>
  <c r="H18" i="31"/>
  <c r="G236" i="1"/>
  <c r="H236" i="1"/>
  <c r="I236" i="1"/>
  <c r="O24" i="73"/>
  <c r="J236" i="1"/>
  <c r="C202" i="17"/>
  <c r="K236" i="1"/>
  <c r="G202" i="17"/>
  <c r="F18" i="31"/>
  <c r="L236" i="1"/>
  <c r="Q202" i="17"/>
  <c r="L18" i="31"/>
  <c r="L241" i="1"/>
  <c r="L242" i="1"/>
  <c r="B243" i="1"/>
  <c r="C243" i="1"/>
  <c r="D243" i="1"/>
  <c r="E243" i="1"/>
  <c r="F243" i="1"/>
  <c r="G243" i="1"/>
  <c r="H243" i="1"/>
  <c r="I243" i="1"/>
  <c r="J243" i="1"/>
  <c r="K243" i="1"/>
  <c r="L243" i="1"/>
  <c r="B244" i="1"/>
  <c r="C244" i="1"/>
  <c r="D244" i="1"/>
  <c r="E244" i="1"/>
  <c r="F244" i="1"/>
  <c r="G244" i="1"/>
  <c r="M12" i="74"/>
  <c r="H244" i="1"/>
  <c r="I244" i="1"/>
  <c r="J244" i="1"/>
  <c r="K244" i="1"/>
  <c r="L244" i="1"/>
  <c r="B245" i="1"/>
  <c r="C245" i="1"/>
  <c r="D245" i="1"/>
  <c r="E245" i="1"/>
  <c r="F245" i="1"/>
  <c r="G245" i="1"/>
  <c r="H245" i="1"/>
  <c r="I245" i="1"/>
  <c r="J245" i="1"/>
  <c r="K245" i="1"/>
  <c r="L245" i="1"/>
  <c r="B246" i="1"/>
  <c r="C246" i="1"/>
  <c r="D246" i="1"/>
  <c r="E246" i="1"/>
  <c r="F246" i="1"/>
  <c r="G246" i="1"/>
  <c r="H246" i="1"/>
  <c r="I246" i="1"/>
  <c r="J246" i="1"/>
  <c r="K246" i="1"/>
  <c r="L246" i="1"/>
  <c r="B247" i="1"/>
  <c r="C247" i="1"/>
  <c r="D247" i="1"/>
  <c r="E247" i="1"/>
  <c r="F247" i="1"/>
  <c r="G247" i="1"/>
  <c r="H247" i="1"/>
  <c r="I247" i="1"/>
  <c r="J247" i="1"/>
  <c r="BE241" i="17"/>
  <c r="K247" i="1"/>
  <c r="L247" i="1"/>
  <c r="B248" i="1"/>
  <c r="C248" i="1"/>
  <c r="BG242" i="17"/>
  <c r="D15" i="19"/>
  <c r="D248" i="1"/>
  <c r="E248" i="1"/>
  <c r="F248" i="1"/>
  <c r="G248" i="1"/>
  <c r="H248" i="1"/>
  <c r="I248" i="1"/>
  <c r="J248" i="1"/>
  <c r="K248" i="1"/>
  <c r="L248" i="1"/>
  <c r="B249" i="1"/>
  <c r="C249" i="1"/>
  <c r="D249" i="1"/>
  <c r="E249" i="1"/>
  <c r="F249" i="1"/>
  <c r="G249" i="1"/>
  <c r="H249" i="1"/>
  <c r="I249" i="1"/>
  <c r="J249" i="1"/>
  <c r="K249" i="1"/>
  <c r="BI243" i="17"/>
  <c r="F16" i="19"/>
  <c r="L249" i="1"/>
  <c r="B250" i="1"/>
  <c r="C250" i="1"/>
  <c r="D250" i="1"/>
  <c r="E250" i="1"/>
  <c r="F250" i="1"/>
  <c r="BK244" i="17"/>
  <c r="H17" i="19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252" i="1"/>
  <c r="C252" i="1"/>
  <c r="D252" i="1"/>
  <c r="E252" i="1"/>
  <c r="F252" i="1"/>
  <c r="G252" i="1"/>
  <c r="H252" i="1"/>
  <c r="I252" i="1"/>
  <c r="J252" i="1"/>
  <c r="C20" i="74"/>
  <c r="K252" i="1"/>
  <c r="L252" i="1"/>
  <c r="B253" i="1"/>
  <c r="C253" i="1"/>
  <c r="D253" i="1"/>
  <c r="E253" i="1"/>
  <c r="F253" i="1"/>
  <c r="G253" i="1"/>
  <c r="H253" i="1"/>
  <c r="I253" i="1"/>
  <c r="J253" i="1"/>
  <c r="K253" i="1"/>
  <c r="L253" i="1"/>
  <c r="B254" i="1"/>
  <c r="C254" i="1"/>
  <c r="D254" i="1"/>
  <c r="E254" i="1"/>
  <c r="F254" i="1"/>
  <c r="G254" i="1"/>
  <c r="H254" i="1"/>
  <c r="I254" i="1"/>
  <c r="J254" i="1"/>
  <c r="K254" i="1"/>
  <c r="L254" i="1"/>
  <c r="B255" i="1"/>
  <c r="C255" i="1"/>
  <c r="D255" i="1"/>
  <c r="E255" i="1"/>
  <c r="F255" i="1"/>
  <c r="G255" i="1"/>
  <c r="H255" i="1"/>
  <c r="I255" i="1"/>
  <c r="J255" i="1"/>
  <c r="BE249" i="17"/>
  <c r="K255" i="1"/>
  <c r="L255" i="1"/>
  <c r="B256" i="1"/>
  <c r="C256" i="1"/>
  <c r="BG250" i="17"/>
  <c r="D23" i="19"/>
  <c r="D256" i="1"/>
  <c r="E256" i="1"/>
  <c r="F256" i="1"/>
  <c r="G256" i="1"/>
  <c r="H256" i="1"/>
  <c r="I256" i="1"/>
  <c r="J256" i="1"/>
  <c r="K256" i="1"/>
  <c r="L256" i="1"/>
  <c r="L261" i="1"/>
  <c r="L262" i="1"/>
  <c r="B263" i="1"/>
  <c r="C263" i="1"/>
  <c r="D263" i="1"/>
  <c r="E263" i="1"/>
  <c r="F263" i="1"/>
  <c r="BK273" i="17"/>
  <c r="H46" i="19"/>
  <c r="G263" i="1"/>
  <c r="H263" i="1"/>
  <c r="I263" i="1"/>
  <c r="J263" i="1"/>
  <c r="K263" i="1"/>
  <c r="L263" i="1"/>
  <c r="B264" i="1"/>
  <c r="C264" i="1"/>
  <c r="D264" i="1"/>
  <c r="E264" i="1"/>
  <c r="F264" i="1"/>
  <c r="G264" i="1"/>
  <c r="H264" i="1"/>
  <c r="I264" i="1"/>
  <c r="J264" i="1"/>
  <c r="K264" i="1"/>
  <c r="L264" i="1"/>
  <c r="B265" i="1"/>
  <c r="C265" i="1"/>
  <c r="D265" i="1"/>
  <c r="E265" i="1"/>
  <c r="F265" i="1"/>
  <c r="G265" i="1"/>
  <c r="M49" i="74"/>
  <c r="H265" i="1"/>
  <c r="I265" i="1"/>
  <c r="J265" i="1"/>
  <c r="K265" i="1"/>
  <c r="L265" i="1"/>
  <c r="B266" i="1"/>
  <c r="C266" i="1"/>
  <c r="D266" i="1"/>
  <c r="E266" i="1"/>
  <c r="F266" i="1"/>
  <c r="G266" i="1"/>
  <c r="H266" i="1"/>
  <c r="I266" i="1"/>
  <c r="J266" i="1"/>
  <c r="K266" i="1"/>
  <c r="L266" i="1"/>
  <c r="B267" i="1"/>
  <c r="C267" i="1"/>
  <c r="D267" i="1"/>
  <c r="E267" i="1"/>
  <c r="F267" i="1"/>
  <c r="G267" i="1"/>
  <c r="H267" i="1"/>
  <c r="I267" i="1"/>
  <c r="J267" i="1"/>
  <c r="K267" i="1"/>
  <c r="L267" i="1"/>
  <c r="B268" i="1"/>
  <c r="C268" i="1"/>
  <c r="D268" i="1"/>
  <c r="E268" i="1"/>
  <c r="F268" i="1"/>
  <c r="G268" i="1"/>
  <c r="H268" i="1"/>
  <c r="I268" i="1"/>
  <c r="J268" i="1"/>
  <c r="BE278" i="17"/>
  <c r="K268" i="1"/>
  <c r="L268" i="1"/>
  <c r="B269" i="1"/>
  <c r="C269" i="1"/>
  <c r="E53" i="74"/>
  <c r="D269" i="1"/>
  <c r="E269" i="1"/>
  <c r="F269" i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BI280" i="17"/>
  <c r="F53" i="19"/>
  <c r="L270" i="1"/>
  <c r="B271" i="1"/>
  <c r="C271" i="1"/>
  <c r="D271" i="1"/>
  <c r="E271" i="1"/>
  <c r="F271" i="1"/>
  <c r="BK281" i="17"/>
  <c r="H54" i="19"/>
  <c r="G271" i="1"/>
  <c r="H271" i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273" i="1"/>
  <c r="C273" i="1"/>
  <c r="D273" i="1"/>
  <c r="E273" i="1"/>
  <c r="F273" i="1"/>
  <c r="G273" i="1"/>
  <c r="M57" i="74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O58" i="74"/>
  <c r="J274" i="1"/>
  <c r="K274" i="1"/>
  <c r="L274" i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J276" i="1"/>
  <c r="BE286" i="17"/>
  <c r="K276" i="1"/>
  <c r="L276" i="1"/>
  <c r="L281" i="1"/>
  <c r="L282" i="1"/>
  <c r="B283" i="1"/>
  <c r="C283" i="1"/>
  <c r="D283" i="1"/>
  <c r="E283" i="1"/>
  <c r="F283" i="1"/>
  <c r="G283" i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G288" i="1"/>
  <c r="H288" i="1"/>
  <c r="I288" i="1"/>
  <c r="J288" i="1"/>
  <c r="K288" i="1"/>
  <c r="L288" i="1"/>
  <c r="B289" i="1"/>
  <c r="C289" i="1"/>
  <c r="D289" i="1"/>
  <c r="E289" i="1"/>
  <c r="F289" i="1"/>
  <c r="G289" i="1"/>
  <c r="H289" i="1"/>
  <c r="I289" i="1"/>
  <c r="J289" i="1"/>
  <c r="K289" i="1"/>
  <c r="L289" i="1"/>
  <c r="B290" i="1"/>
  <c r="C290" i="1"/>
  <c r="D290" i="1"/>
  <c r="E290" i="1"/>
  <c r="F290" i="1"/>
  <c r="G290" i="1"/>
  <c r="H290" i="1"/>
  <c r="I290" i="1"/>
  <c r="J290" i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D292" i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G293" i="1"/>
  <c r="H293" i="1"/>
  <c r="I293" i="1"/>
  <c r="J293" i="1"/>
  <c r="K293" i="1"/>
  <c r="L293" i="1"/>
  <c r="B294" i="1"/>
  <c r="C294" i="1"/>
  <c r="D294" i="1"/>
  <c r="E294" i="1"/>
  <c r="F294" i="1"/>
  <c r="G294" i="1"/>
  <c r="H294" i="1"/>
  <c r="I294" i="1"/>
  <c r="J294" i="1"/>
  <c r="K294" i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L301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B304" i="1"/>
  <c r="C304" i="1"/>
  <c r="D304" i="1"/>
  <c r="E304" i="1"/>
  <c r="F304" i="1"/>
  <c r="G304" i="1"/>
  <c r="H304" i="1"/>
  <c r="I304" i="1"/>
  <c r="J304" i="1"/>
  <c r="K304" i="1"/>
  <c r="L304" i="1"/>
  <c r="B305" i="1"/>
  <c r="C305" i="1"/>
  <c r="D305" i="1"/>
  <c r="E305" i="1"/>
  <c r="F305" i="1"/>
  <c r="G305" i="1"/>
  <c r="H305" i="1"/>
  <c r="I305" i="1"/>
  <c r="J305" i="1"/>
  <c r="K305" i="1"/>
  <c r="L305" i="1"/>
  <c r="B306" i="1"/>
  <c r="C306" i="1"/>
  <c r="D306" i="1"/>
  <c r="E306" i="1"/>
  <c r="F306" i="1"/>
  <c r="G306" i="1"/>
  <c r="H306" i="1"/>
  <c r="I306" i="1"/>
  <c r="J306" i="1"/>
  <c r="K306" i="1"/>
  <c r="L306" i="1"/>
  <c r="B307" i="1"/>
  <c r="C307" i="1"/>
  <c r="D307" i="1"/>
  <c r="E307" i="1"/>
  <c r="F307" i="1"/>
  <c r="G307" i="1"/>
  <c r="H307" i="1"/>
  <c r="I307" i="1"/>
  <c r="J307" i="1"/>
  <c r="K307" i="1"/>
  <c r="L307" i="1"/>
  <c r="B308" i="1"/>
  <c r="C308" i="1"/>
  <c r="D308" i="1"/>
  <c r="E308" i="1"/>
  <c r="F308" i="1"/>
  <c r="G308" i="1"/>
  <c r="H308" i="1"/>
  <c r="I308" i="1"/>
  <c r="J308" i="1"/>
  <c r="K308" i="1"/>
  <c r="L308" i="1"/>
  <c r="B309" i="1"/>
  <c r="C309" i="1"/>
  <c r="D309" i="1"/>
  <c r="E309" i="1"/>
  <c r="F309" i="1"/>
  <c r="G309" i="1"/>
  <c r="H309" i="1"/>
  <c r="I309" i="1"/>
  <c r="J309" i="1"/>
  <c r="K309" i="1"/>
  <c r="L309" i="1"/>
  <c r="B310" i="1"/>
  <c r="C310" i="1"/>
  <c r="D310" i="1"/>
  <c r="E310" i="1"/>
  <c r="F310" i="1"/>
  <c r="G310" i="1"/>
  <c r="H310" i="1"/>
  <c r="I310" i="1"/>
  <c r="J310" i="1"/>
  <c r="K310" i="1"/>
  <c r="L310" i="1"/>
  <c r="B311" i="1"/>
  <c r="C311" i="1"/>
  <c r="D311" i="1"/>
  <c r="E311" i="1"/>
  <c r="F311" i="1"/>
  <c r="G311" i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B313" i="1"/>
  <c r="C313" i="1"/>
  <c r="D313" i="1"/>
  <c r="E313" i="1"/>
  <c r="F313" i="1"/>
  <c r="G313" i="1"/>
  <c r="H313" i="1"/>
  <c r="I313" i="1"/>
  <c r="J313" i="1"/>
  <c r="K313" i="1"/>
  <c r="L313" i="1"/>
  <c r="B314" i="1"/>
  <c r="C314" i="1"/>
  <c r="D314" i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B316" i="1"/>
  <c r="C316" i="1"/>
  <c r="D316" i="1"/>
  <c r="E316" i="1"/>
  <c r="F316" i="1"/>
  <c r="G316" i="1"/>
  <c r="H316" i="1"/>
  <c r="I316" i="1"/>
  <c r="J316" i="1"/>
  <c r="K316" i="1"/>
  <c r="L316" i="1"/>
  <c r="L321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D324" i="1"/>
  <c r="E324" i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D327" i="1"/>
  <c r="E327" i="1"/>
  <c r="F327" i="1"/>
  <c r="G327" i="1"/>
  <c r="H327" i="1"/>
  <c r="I327" i="1"/>
  <c r="J327" i="1"/>
  <c r="K327" i="1"/>
  <c r="L327" i="1"/>
  <c r="B328" i="1"/>
  <c r="C328" i="1"/>
  <c r="D328" i="1"/>
  <c r="E328" i="1"/>
  <c r="F328" i="1"/>
  <c r="G328" i="1"/>
  <c r="H328" i="1"/>
  <c r="I328" i="1"/>
  <c r="J328" i="1"/>
  <c r="K328" i="1"/>
  <c r="L328" i="1"/>
  <c r="B329" i="1"/>
  <c r="C329" i="1"/>
  <c r="D329" i="1"/>
  <c r="E329" i="1"/>
  <c r="F329" i="1"/>
  <c r="G329" i="1"/>
  <c r="H329" i="1"/>
  <c r="I329" i="1"/>
  <c r="J329" i="1"/>
  <c r="K329" i="1"/>
  <c r="L329" i="1"/>
  <c r="B330" i="1"/>
  <c r="C330" i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H331" i="1"/>
  <c r="I331" i="1"/>
  <c r="J331" i="1"/>
  <c r="K331" i="1"/>
  <c r="L331" i="1"/>
  <c r="B332" i="1"/>
  <c r="C332" i="1"/>
  <c r="D332" i="1"/>
  <c r="E332" i="1"/>
  <c r="F332" i="1"/>
  <c r="G332" i="1"/>
  <c r="H332" i="1"/>
  <c r="I332" i="1"/>
  <c r="J332" i="1"/>
  <c r="K332" i="1"/>
  <c r="L332" i="1"/>
  <c r="B333" i="1"/>
  <c r="C333" i="1"/>
  <c r="D333" i="1"/>
  <c r="E333" i="1"/>
  <c r="F333" i="1"/>
  <c r="G333" i="1"/>
  <c r="H333" i="1"/>
  <c r="I333" i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L334" i="1"/>
  <c r="B335" i="1"/>
  <c r="C335" i="1"/>
  <c r="D335" i="1"/>
  <c r="E335" i="1"/>
  <c r="F335" i="1"/>
  <c r="G335" i="1"/>
  <c r="H335" i="1"/>
  <c r="I335" i="1"/>
  <c r="J335" i="1"/>
  <c r="K335" i="1"/>
  <c r="L335" i="1"/>
  <c r="B336" i="1"/>
  <c r="C336" i="1"/>
  <c r="D336" i="1"/>
  <c r="E336" i="1"/>
  <c r="F336" i="1"/>
  <c r="G336" i="1"/>
  <c r="H336" i="1"/>
  <c r="I336" i="1"/>
  <c r="J336" i="1"/>
  <c r="K336" i="1"/>
  <c r="L336" i="1"/>
  <c r="L341" i="1"/>
  <c r="L342" i="1"/>
  <c r="B343" i="1"/>
  <c r="C343" i="1"/>
  <c r="D343" i="1"/>
  <c r="E343" i="1"/>
  <c r="F343" i="1"/>
  <c r="G343" i="1"/>
  <c r="H343" i="1"/>
  <c r="I343" i="1"/>
  <c r="J343" i="1"/>
  <c r="K343" i="1"/>
  <c r="L343" i="1"/>
  <c r="B344" i="1"/>
  <c r="C344" i="1"/>
  <c r="D344" i="1"/>
  <c r="E344" i="1"/>
  <c r="F344" i="1"/>
  <c r="G344" i="1"/>
  <c r="H344" i="1"/>
  <c r="I344" i="1"/>
  <c r="J344" i="1"/>
  <c r="K344" i="1"/>
  <c r="L344" i="1"/>
  <c r="B345" i="1"/>
  <c r="C345" i="1"/>
  <c r="D345" i="1"/>
  <c r="E345" i="1"/>
  <c r="F345" i="1"/>
  <c r="G345" i="1"/>
  <c r="H345" i="1"/>
  <c r="I345" i="1"/>
  <c r="J345" i="1"/>
  <c r="K345" i="1"/>
  <c r="L345" i="1"/>
  <c r="B346" i="1"/>
  <c r="C346" i="1"/>
  <c r="D346" i="1"/>
  <c r="E346" i="1"/>
  <c r="F346" i="1"/>
  <c r="G346" i="1"/>
  <c r="H346" i="1"/>
  <c r="I346" i="1"/>
  <c r="J346" i="1"/>
  <c r="K346" i="1"/>
  <c r="L346" i="1"/>
  <c r="B347" i="1"/>
  <c r="C347" i="1"/>
  <c r="D347" i="1"/>
  <c r="E347" i="1"/>
  <c r="F347" i="1"/>
  <c r="G347" i="1"/>
  <c r="H347" i="1"/>
  <c r="I347" i="1"/>
  <c r="J347" i="1"/>
  <c r="K347" i="1"/>
  <c r="L347" i="1"/>
  <c r="B348" i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F349" i="1"/>
  <c r="G349" i="1"/>
  <c r="H349" i="1"/>
  <c r="I349" i="1"/>
  <c r="J349" i="1"/>
  <c r="K349" i="1"/>
  <c r="L349" i="1"/>
  <c r="B350" i="1"/>
  <c r="C350" i="1"/>
  <c r="D350" i="1"/>
  <c r="E350" i="1"/>
  <c r="F350" i="1"/>
  <c r="G350" i="1"/>
  <c r="H350" i="1"/>
  <c r="I350" i="1"/>
  <c r="J350" i="1"/>
  <c r="K350" i="1"/>
  <c r="L350" i="1"/>
  <c r="B351" i="1"/>
  <c r="C351" i="1"/>
  <c r="D351" i="1"/>
  <c r="E351" i="1"/>
  <c r="F351" i="1"/>
  <c r="G351" i="1"/>
  <c r="H351" i="1"/>
  <c r="I351" i="1"/>
  <c r="J351" i="1"/>
  <c r="K351" i="1"/>
  <c r="L351" i="1"/>
  <c r="B352" i="1"/>
  <c r="C352" i="1"/>
  <c r="D352" i="1"/>
  <c r="E352" i="1"/>
  <c r="F352" i="1"/>
  <c r="G352" i="1"/>
  <c r="H352" i="1"/>
  <c r="I352" i="1"/>
  <c r="J352" i="1"/>
  <c r="K352" i="1"/>
  <c r="L352" i="1"/>
  <c r="B353" i="1"/>
  <c r="C353" i="1"/>
  <c r="D353" i="1"/>
  <c r="E353" i="1"/>
  <c r="F353" i="1"/>
  <c r="G353" i="1"/>
  <c r="H353" i="1"/>
  <c r="I353" i="1"/>
  <c r="J353" i="1"/>
  <c r="K353" i="1"/>
  <c r="L353" i="1"/>
  <c r="B354" i="1"/>
  <c r="C354" i="1"/>
  <c r="D354" i="1"/>
  <c r="E354" i="1"/>
  <c r="F354" i="1"/>
  <c r="G354" i="1"/>
  <c r="H354" i="1"/>
  <c r="I354" i="1"/>
  <c r="J354" i="1"/>
  <c r="K354" i="1"/>
  <c r="L354" i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L361" i="1"/>
  <c r="L362" i="1"/>
  <c r="B363" i="1"/>
  <c r="C363" i="1"/>
  <c r="D363" i="1"/>
  <c r="E363" i="1"/>
  <c r="F363" i="1"/>
  <c r="G363" i="1"/>
  <c r="H363" i="1"/>
  <c r="I363" i="1"/>
  <c r="J363" i="1"/>
  <c r="K363" i="1"/>
  <c r="L363" i="1"/>
  <c r="B364" i="1"/>
  <c r="C364" i="1"/>
  <c r="D364" i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G365" i="1"/>
  <c r="H365" i="1"/>
  <c r="I365" i="1"/>
  <c r="J365" i="1"/>
  <c r="K365" i="1"/>
  <c r="L365" i="1"/>
  <c r="B366" i="1"/>
  <c r="C366" i="1"/>
  <c r="D366" i="1"/>
  <c r="E366" i="1"/>
  <c r="F366" i="1"/>
  <c r="G366" i="1"/>
  <c r="H366" i="1"/>
  <c r="I366" i="1"/>
  <c r="J366" i="1"/>
  <c r="K366" i="1"/>
  <c r="L366" i="1"/>
  <c r="B367" i="1"/>
  <c r="C367" i="1"/>
  <c r="D367" i="1"/>
  <c r="E367" i="1"/>
  <c r="F367" i="1"/>
  <c r="G367" i="1"/>
  <c r="H367" i="1"/>
  <c r="I367" i="1"/>
  <c r="J367" i="1"/>
  <c r="K367" i="1"/>
  <c r="L367" i="1"/>
  <c r="B368" i="1"/>
  <c r="C368" i="1"/>
  <c r="D368" i="1"/>
  <c r="E368" i="1"/>
  <c r="F368" i="1"/>
  <c r="G368" i="1"/>
  <c r="H368" i="1"/>
  <c r="I368" i="1"/>
  <c r="J368" i="1"/>
  <c r="K368" i="1"/>
  <c r="L368" i="1"/>
  <c r="B369" i="1"/>
  <c r="C369" i="1"/>
  <c r="D369" i="1"/>
  <c r="E369" i="1"/>
  <c r="F369" i="1"/>
  <c r="G369" i="1"/>
  <c r="H369" i="1"/>
  <c r="I369" i="1"/>
  <c r="J369" i="1"/>
  <c r="K369" i="1"/>
  <c r="L369" i="1"/>
  <c r="B370" i="1"/>
  <c r="C370" i="1"/>
  <c r="D370" i="1"/>
  <c r="E370" i="1"/>
  <c r="F370" i="1"/>
  <c r="G370" i="1"/>
  <c r="H370" i="1"/>
  <c r="I370" i="1"/>
  <c r="J370" i="1"/>
  <c r="K370" i="1"/>
  <c r="L370" i="1"/>
  <c r="B371" i="1"/>
  <c r="C371" i="1"/>
  <c r="D371" i="1"/>
  <c r="E371" i="1"/>
  <c r="F371" i="1"/>
  <c r="G371" i="1"/>
  <c r="H371" i="1"/>
  <c r="I371" i="1"/>
  <c r="J371" i="1"/>
  <c r="K371" i="1"/>
  <c r="L371" i="1"/>
  <c r="B372" i="1"/>
  <c r="C372" i="1"/>
  <c r="D372" i="1"/>
  <c r="E372" i="1"/>
  <c r="F372" i="1"/>
  <c r="G372" i="1"/>
  <c r="H372" i="1"/>
  <c r="I372" i="1"/>
  <c r="J372" i="1"/>
  <c r="K372" i="1"/>
  <c r="L372" i="1"/>
  <c r="B373" i="1"/>
  <c r="C373" i="1"/>
  <c r="D373" i="1"/>
  <c r="E373" i="1"/>
  <c r="F373" i="1"/>
  <c r="G373" i="1"/>
  <c r="H373" i="1"/>
  <c r="I373" i="1"/>
  <c r="J373" i="1"/>
  <c r="K373" i="1"/>
  <c r="L373" i="1"/>
  <c r="B374" i="1"/>
  <c r="C374" i="1"/>
  <c r="D374" i="1"/>
  <c r="E374" i="1"/>
  <c r="F374" i="1"/>
  <c r="G374" i="1"/>
  <c r="H374" i="1"/>
  <c r="I374" i="1"/>
  <c r="J374" i="1"/>
  <c r="K374" i="1"/>
  <c r="L374" i="1"/>
  <c r="B375" i="1"/>
  <c r="C375" i="1"/>
  <c r="D375" i="1"/>
  <c r="E375" i="1"/>
  <c r="F375" i="1"/>
  <c r="G375" i="1"/>
  <c r="H375" i="1"/>
  <c r="I375" i="1"/>
  <c r="J375" i="1"/>
  <c r="K375" i="1"/>
  <c r="L375" i="1"/>
  <c r="B376" i="1"/>
  <c r="C376" i="1"/>
  <c r="D376" i="1"/>
  <c r="E376" i="1"/>
  <c r="F376" i="1"/>
  <c r="G376" i="1"/>
  <c r="H376" i="1"/>
  <c r="I376" i="1"/>
  <c r="J376" i="1"/>
  <c r="K376" i="1"/>
  <c r="L376" i="1"/>
  <c r="L381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B385" i="1"/>
  <c r="C385" i="1"/>
  <c r="D385" i="1"/>
  <c r="E385" i="1"/>
  <c r="F385" i="1"/>
  <c r="G385" i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K386" i="1"/>
  <c r="L386" i="1"/>
  <c r="B387" i="1"/>
  <c r="C387" i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L393" i="1"/>
  <c r="B394" i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J396" i="1"/>
  <c r="K396" i="1"/>
  <c r="L396" i="1"/>
  <c r="L404" i="1"/>
  <c r="L405" i="1"/>
  <c r="C406" i="1"/>
  <c r="E206" i="17"/>
  <c r="D22" i="31"/>
  <c r="D406" i="1"/>
  <c r="D206" i="17"/>
  <c r="C22" i="31"/>
  <c r="E406" i="1"/>
  <c r="H206" i="17"/>
  <c r="G22" i="31"/>
  <c r="F406" i="1"/>
  <c r="I206" i="17"/>
  <c r="H22" i="31"/>
  <c r="G406" i="1"/>
  <c r="H406" i="1"/>
  <c r="N28" i="73"/>
  <c r="I406" i="1"/>
  <c r="J406" i="1"/>
  <c r="C206" i="17"/>
  <c r="K406" i="1"/>
  <c r="G206" i="17"/>
  <c r="F22" i="31"/>
  <c r="L406" i="1"/>
  <c r="Q206" i="17"/>
  <c r="L22" i="31"/>
  <c r="B407" i="1"/>
  <c r="F207" i="17"/>
  <c r="E23" i="31"/>
  <c r="C407" i="1"/>
  <c r="E207" i="17"/>
  <c r="D23" i="31"/>
  <c r="D407" i="1"/>
  <c r="D207" i="17"/>
  <c r="C23" i="31"/>
  <c r="E407" i="1"/>
  <c r="H207" i="17"/>
  <c r="G23" i="31"/>
  <c r="F407" i="1"/>
  <c r="I207" i="17"/>
  <c r="H23" i="31"/>
  <c r="G407" i="1"/>
  <c r="H407" i="1"/>
  <c r="I407" i="1"/>
  <c r="J407" i="1"/>
  <c r="C207" i="17"/>
  <c r="K407" i="1"/>
  <c r="G207" i="17"/>
  <c r="F23" i="31"/>
  <c r="L407" i="1"/>
  <c r="Q207" i="17"/>
  <c r="L23" i="31"/>
  <c r="B408" i="1"/>
  <c r="F208" i="17"/>
  <c r="E24" i="31"/>
  <c r="C408" i="1"/>
  <c r="E208" i="17"/>
  <c r="D24" i="31"/>
  <c r="D408" i="1"/>
  <c r="D208" i="17"/>
  <c r="C24" i="31"/>
  <c r="E408" i="1"/>
  <c r="H208" i="17"/>
  <c r="G24" i="31"/>
  <c r="F408" i="1"/>
  <c r="I208" i="17"/>
  <c r="H24" i="31"/>
  <c r="G408" i="1"/>
  <c r="M30" i="73"/>
  <c r="H408" i="1"/>
  <c r="N30" i="73"/>
  <c r="I408" i="1"/>
  <c r="J408" i="1"/>
  <c r="C208" i="17"/>
  <c r="K408" i="1"/>
  <c r="G208" i="17"/>
  <c r="F24" i="31"/>
  <c r="L408" i="1"/>
  <c r="Q208" i="17"/>
  <c r="L24" i="31"/>
  <c r="B409" i="1"/>
  <c r="F209" i="17"/>
  <c r="E25" i="31"/>
  <c r="C409" i="1"/>
  <c r="E209" i="17"/>
  <c r="D25" i="31"/>
  <c r="D409" i="1"/>
  <c r="D209" i="17"/>
  <c r="C25" i="31"/>
  <c r="E409" i="1"/>
  <c r="H209" i="17"/>
  <c r="G25" i="31"/>
  <c r="F409" i="1"/>
  <c r="I209" i="17"/>
  <c r="H25" i="31"/>
  <c r="G409" i="1"/>
  <c r="H409" i="1"/>
  <c r="I409" i="1"/>
  <c r="J409" i="1"/>
  <c r="C209" i="17"/>
  <c r="K409" i="1"/>
  <c r="G209" i="17"/>
  <c r="F25" i="31"/>
  <c r="L409" i="1"/>
  <c r="Q209" i="17"/>
  <c r="L25" i="31"/>
  <c r="B410" i="1"/>
  <c r="F210" i="17"/>
  <c r="E26" i="31"/>
  <c r="C410" i="1"/>
  <c r="E210" i="17"/>
  <c r="D26" i="31"/>
  <c r="D410" i="1"/>
  <c r="D210" i="17"/>
  <c r="C26" i="31"/>
  <c r="E410" i="1"/>
  <c r="H210" i="17"/>
  <c r="G26" i="31"/>
  <c r="F410" i="1"/>
  <c r="I210" i="17"/>
  <c r="H26" i="31"/>
  <c r="G410" i="1"/>
  <c r="H410" i="1"/>
  <c r="N32" i="73"/>
  <c r="I410" i="1"/>
  <c r="J410" i="1"/>
  <c r="C210" i="17"/>
  <c r="K410" i="1"/>
  <c r="G210" i="17"/>
  <c r="F26" i="31"/>
  <c r="L410" i="1"/>
  <c r="Q210" i="17"/>
  <c r="L26" i="31"/>
  <c r="B411" i="1"/>
  <c r="F211" i="17"/>
  <c r="E27" i="31"/>
  <c r="C411" i="1"/>
  <c r="E211" i="17"/>
  <c r="D27" i="31"/>
  <c r="D411" i="1"/>
  <c r="D211" i="17"/>
  <c r="C27" i="31"/>
  <c r="E411" i="1"/>
  <c r="H211" i="17"/>
  <c r="G27" i="31"/>
  <c r="F411" i="1"/>
  <c r="I211" i="17"/>
  <c r="H27" i="31"/>
  <c r="G411" i="1"/>
  <c r="H411" i="1"/>
  <c r="I411" i="1"/>
  <c r="J411" i="1"/>
  <c r="C211" i="17"/>
  <c r="K411" i="1"/>
  <c r="G211" i="17"/>
  <c r="F27" i="31"/>
  <c r="L411" i="1"/>
  <c r="Q211" i="17"/>
  <c r="L27" i="31"/>
  <c r="B412" i="1"/>
  <c r="F212" i="17"/>
  <c r="E28" i="31"/>
  <c r="C412" i="1"/>
  <c r="E212" i="17"/>
  <c r="D28" i="31"/>
  <c r="D412" i="1"/>
  <c r="D212" i="17"/>
  <c r="C28" i="31"/>
  <c r="E412" i="1"/>
  <c r="H212" i="17"/>
  <c r="G28" i="31"/>
  <c r="F412" i="1"/>
  <c r="I212" i="17"/>
  <c r="H28" i="31"/>
  <c r="G412" i="1"/>
  <c r="M34" i="73"/>
  <c r="H412" i="1"/>
  <c r="N34" i="73"/>
  <c r="I412" i="1"/>
  <c r="J412" i="1"/>
  <c r="C212" i="17"/>
  <c r="K412" i="1"/>
  <c r="G212" i="17"/>
  <c r="F28" i="31"/>
  <c r="L412" i="1"/>
  <c r="Q212" i="17"/>
  <c r="L28" i="31"/>
  <c r="B413" i="1"/>
  <c r="F213" i="17"/>
  <c r="E29" i="31"/>
  <c r="C413" i="1"/>
  <c r="E213" i="17"/>
  <c r="D29" i="31"/>
  <c r="D413" i="1"/>
  <c r="D213" i="17"/>
  <c r="C29" i="31"/>
  <c r="E413" i="1"/>
  <c r="H213" i="17"/>
  <c r="G29" i="31"/>
  <c r="F413" i="1"/>
  <c r="I213" i="17"/>
  <c r="H29" i="31"/>
  <c r="G413" i="1"/>
  <c r="H413" i="1"/>
  <c r="I413" i="1"/>
  <c r="J413" i="1"/>
  <c r="C213" i="17"/>
  <c r="K413" i="1"/>
  <c r="G213" i="17"/>
  <c r="F29" i="31"/>
  <c r="L413" i="1"/>
  <c r="Q213" i="17"/>
  <c r="L29" i="31"/>
  <c r="B414" i="1"/>
  <c r="F214" i="17"/>
  <c r="E30" i="31"/>
  <c r="C414" i="1"/>
  <c r="E214" i="17"/>
  <c r="D30" i="31"/>
  <c r="D414" i="1"/>
  <c r="D214" i="17"/>
  <c r="C30" i="31"/>
  <c r="E414" i="1"/>
  <c r="H214" i="17"/>
  <c r="G30" i="31"/>
  <c r="F414" i="1"/>
  <c r="I214" i="17"/>
  <c r="H30" i="31"/>
  <c r="G414" i="1"/>
  <c r="M214" i="17"/>
  <c r="I30" i="31"/>
  <c r="H414" i="1"/>
  <c r="I414" i="1"/>
  <c r="J414" i="1"/>
  <c r="C214" i="17"/>
  <c r="K414" i="1"/>
  <c r="G214" i="17"/>
  <c r="F30" i="31"/>
  <c r="L414" i="1"/>
  <c r="Q214" i="17"/>
  <c r="L30" i="31"/>
  <c r="B415" i="1"/>
  <c r="F215" i="17"/>
  <c r="E31" i="31"/>
  <c r="C415" i="1"/>
  <c r="E215" i="17"/>
  <c r="D31" i="31"/>
  <c r="D415" i="1"/>
  <c r="D215" i="17"/>
  <c r="C31" i="31"/>
  <c r="E415" i="1"/>
  <c r="H215" i="17"/>
  <c r="G31" i="31"/>
  <c r="F415" i="1"/>
  <c r="I215" i="17"/>
  <c r="H31" i="31"/>
  <c r="G415" i="1"/>
  <c r="H415" i="1"/>
  <c r="I415" i="1"/>
  <c r="J415" i="1"/>
  <c r="C215" i="17"/>
  <c r="K415" i="1"/>
  <c r="G215" i="17"/>
  <c r="F31" i="31"/>
  <c r="L415" i="1"/>
  <c r="Q215" i="17"/>
  <c r="L31" i="31"/>
  <c r="C416" i="1"/>
  <c r="E216" i="17"/>
  <c r="D32" i="31"/>
  <c r="D416" i="1"/>
  <c r="D216" i="17"/>
  <c r="C32" i="31"/>
  <c r="E416" i="1"/>
  <c r="H216" i="17"/>
  <c r="G32" i="31"/>
  <c r="F416" i="1"/>
  <c r="I216" i="17"/>
  <c r="H32" i="31"/>
  <c r="G416" i="1"/>
  <c r="H416" i="1"/>
  <c r="N38" i="73"/>
  <c r="I416" i="1"/>
  <c r="J416" i="1"/>
  <c r="C216" i="17"/>
  <c r="K416" i="1"/>
  <c r="G216" i="17"/>
  <c r="F32" i="31"/>
  <c r="L416" i="1"/>
  <c r="Q216" i="17"/>
  <c r="L32" i="31"/>
  <c r="B417" i="1"/>
  <c r="F217" i="17"/>
  <c r="E33" i="31"/>
  <c r="C417" i="1"/>
  <c r="E217" i="17"/>
  <c r="D33" i="31"/>
  <c r="D417" i="1"/>
  <c r="D217" i="17"/>
  <c r="C33" i="31"/>
  <c r="E417" i="1"/>
  <c r="H217" i="17"/>
  <c r="F417" i="1"/>
  <c r="I217" i="17"/>
  <c r="H33" i="31"/>
  <c r="G417" i="1"/>
  <c r="H417" i="1"/>
  <c r="I417" i="1"/>
  <c r="J417" i="1"/>
  <c r="C217" i="17"/>
  <c r="K417" i="1"/>
  <c r="G217" i="17"/>
  <c r="F33" i="31"/>
  <c r="L417" i="1"/>
  <c r="Q217" i="17"/>
  <c r="L33" i="31"/>
  <c r="B418" i="1"/>
  <c r="F218" i="17"/>
  <c r="E34" i="31"/>
  <c r="C418" i="1"/>
  <c r="E218" i="17"/>
  <c r="D34" i="31"/>
  <c r="D418" i="1"/>
  <c r="D218" i="17"/>
  <c r="C34" i="31"/>
  <c r="E418" i="1"/>
  <c r="H218" i="17"/>
  <c r="G34" i="31"/>
  <c r="F418" i="1"/>
  <c r="I218" i="17"/>
  <c r="H34" i="31"/>
  <c r="G418" i="1"/>
  <c r="H418" i="1"/>
  <c r="N40" i="73"/>
  <c r="I418" i="1"/>
  <c r="J418" i="1"/>
  <c r="C218" i="17"/>
  <c r="K418" i="1"/>
  <c r="G218" i="17"/>
  <c r="F34" i="31"/>
  <c r="L418" i="1"/>
  <c r="Q218" i="17"/>
  <c r="L34" i="31"/>
  <c r="B419" i="1"/>
  <c r="F219" i="17"/>
  <c r="E35" i="31"/>
  <c r="C419" i="1"/>
  <c r="E219" i="17"/>
  <c r="D35" i="31"/>
  <c r="D419" i="1"/>
  <c r="D219" i="17"/>
  <c r="C35" i="31"/>
  <c r="E419" i="1"/>
  <c r="H219" i="17"/>
  <c r="G35" i="31"/>
  <c r="F419" i="1"/>
  <c r="I219" i="17"/>
  <c r="H35" i="31"/>
  <c r="G419" i="1"/>
  <c r="H419" i="1"/>
  <c r="I419" i="1"/>
  <c r="J419" i="1"/>
  <c r="C219" i="17"/>
  <c r="K419" i="1"/>
  <c r="G219" i="17"/>
  <c r="F35" i="31"/>
  <c r="L419" i="1"/>
  <c r="Q219" i="17"/>
  <c r="L35" i="31"/>
  <c r="L424" i="1"/>
  <c r="L425" i="1"/>
  <c r="B426" i="1"/>
  <c r="C426" i="1"/>
  <c r="D426" i="1"/>
  <c r="BF254" i="17"/>
  <c r="C27" i="19"/>
  <c r="E426" i="1"/>
  <c r="F426" i="1"/>
  <c r="G426" i="1"/>
  <c r="H426" i="1"/>
  <c r="I426" i="1"/>
  <c r="J426" i="1"/>
  <c r="K426" i="1"/>
  <c r="L426" i="1"/>
  <c r="B427" i="1"/>
  <c r="BH255" i="17"/>
  <c r="E28" i="19"/>
  <c r="C427" i="1"/>
  <c r="D427" i="1"/>
  <c r="E427" i="1"/>
  <c r="F427" i="1"/>
  <c r="G427" i="1"/>
  <c r="H427" i="1"/>
  <c r="I427" i="1"/>
  <c r="J427" i="1"/>
  <c r="K427" i="1"/>
  <c r="L427" i="1"/>
  <c r="B428" i="1"/>
  <c r="C428" i="1"/>
  <c r="D428" i="1"/>
  <c r="E428" i="1"/>
  <c r="BJ256" i="17"/>
  <c r="G29" i="19"/>
  <c r="F428" i="1"/>
  <c r="G428" i="1"/>
  <c r="H428" i="1"/>
  <c r="I428" i="1"/>
  <c r="J428" i="1"/>
  <c r="K428" i="1"/>
  <c r="L428" i="1"/>
  <c r="B429" i="1"/>
  <c r="C429" i="1"/>
  <c r="D429" i="1"/>
  <c r="E429" i="1"/>
  <c r="F429" i="1"/>
  <c r="G429" i="1"/>
  <c r="H429" i="1"/>
  <c r="I429" i="1"/>
  <c r="J429" i="1"/>
  <c r="K429" i="1"/>
  <c r="L429" i="1"/>
  <c r="B430" i="1"/>
  <c r="C430" i="1"/>
  <c r="D430" i="1"/>
  <c r="E430" i="1"/>
  <c r="F430" i="1"/>
  <c r="G430" i="1"/>
  <c r="H430" i="1"/>
  <c r="I430" i="1"/>
  <c r="J430" i="1"/>
  <c r="K430" i="1"/>
  <c r="L430" i="1"/>
  <c r="B431" i="1"/>
  <c r="C431" i="1"/>
  <c r="D431" i="1"/>
  <c r="E431" i="1"/>
  <c r="F431" i="1"/>
  <c r="G431" i="1"/>
  <c r="H431" i="1"/>
  <c r="I431" i="1"/>
  <c r="J431" i="1"/>
  <c r="K431" i="1"/>
  <c r="L431" i="1"/>
  <c r="B432" i="1"/>
  <c r="C432" i="1"/>
  <c r="D432" i="1"/>
  <c r="E432" i="1"/>
  <c r="F432" i="1"/>
  <c r="G432" i="1"/>
  <c r="H432" i="1"/>
  <c r="I432" i="1"/>
  <c r="J432" i="1"/>
  <c r="K432" i="1"/>
  <c r="L432" i="1"/>
  <c r="BS260" i="17"/>
  <c r="L33" i="19"/>
  <c r="B433" i="1"/>
  <c r="C433" i="1"/>
  <c r="D433" i="1"/>
  <c r="E433" i="1"/>
  <c r="F433" i="1"/>
  <c r="G433" i="1"/>
  <c r="H433" i="1"/>
  <c r="I433" i="1"/>
  <c r="J433" i="1"/>
  <c r="K433" i="1"/>
  <c r="L433" i="1"/>
  <c r="B434" i="1"/>
  <c r="C434" i="1"/>
  <c r="D434" i="1"/>
  <c r="BF262" i="17"/>
  <c r="C35" i="19"/>
  <c r="E434" i="1"/>
  <c r="F434" i="1"/>
  <c r="G434" i="1"/>
  <c r="H434" i="1"/>
  <c r="I434" i="1"/>
  <c r="J434" i="1"/>
  <c r="K434" i="1"/>
  <c r="L434" i="1"/>
  <c r="B435" i="1"/>
  <c r="BH263" i="17"/>
  <c r="E36" i="19"/>
  <c r="C435" i="1"/>
  <c r="D435" i="1"/>
  <c r="E435" i="1"/>
  <c r="F435" i="1"/>
  <c r="G435" i="1"/>
  <c r="H435" i="1"/>
  <c r="I435" i="1"/>
  <c r="J435" i="1"/>
  <c r="K435" i="1"/>
  <c r="L435" i="1"/>
  <c r="B436" i="1"/>
  <c r="C436" i="1"/>
  <c r="D436" i="1"/>
  <c r="E436" i="1"/>
  <c r="BJ264" i="17"/>
  <c r="G37" i="19"/>
  <c r="F436" i="1"/>
  <c r="G436" i="1"/>
  <c r="H436" i="1"/>
  <c r="I436" i="1"/>
  <c r="J436" i="1"/>
  <c r="K436" i="1"/>
  <c r="L436" i="1"/>
  <c r="B437" i="1"/>
  <c r="C437" i="1"/>
  <c r="D437" i="1"/>
  <c r="E437" i="1"/>
  <c r="F437" i="1"/>
  <c r="G437" i="1"/>
  <c r="H437" i="1"/>
  <c r="I437" i="1"/>
  <c r="J437" i="1"/>
  <c r="K437" i="1"/>
  <c r="L437" i="1"/>
  <c r="B438" i="1"/>
  <c r="C438" i="1"/>
  <c r="D438" i="1"/>
  <c r="E438" i="1"/>
  <c r="F438" i="1"/>
  <c r="G438" i="1"/>
  <c r="H438" i="1"/>
  <c r="I438" i="1"/>
  <c r="J438" i="1"/>
  <c r="K438" i="1"/>
  <c r="L438" i="1"/>
  <c r="B439" i="1"/>
  <c r="C439" i="1"/>
  <c r="D439" i="1"/>
  <c r="E439" i="1"/>
  <c r="F439" i="1"/>
  <c r="G439" i="1"/>
  <c r="H439" i="1"/>
  <c r="I439" i="1"/>
  <c r="J439" i="1"/>
  <c r="K439" i="1"/>
  <c r="L439" i="1"/>
  <c r="L444" i="1"/>
  <c r="L445" i="1"/>
  <c r="B446" i="1"/>
  <c r="C446" i="1"/>
  <c r="D446" i="1"/>
  <c r="E446" i="1"/>
  <c r="F446" i="1"/>
  <c r="G446" i="1"/>
  <c r="H446" i="1"/>
  <c r="N64" i="74"/>
  <c r="I446" i="1"/>
  <c r="J446" i="1"/>
  <c r="K446" i="1"/>
  <c r="L446" i="1"/>
  <c r="B447" i="1"/>
  <c r="C447" i="1"/>
  <c r="D447" i="1"/>
  <c r="E447" i="1"/>
  <c r="F447" i="1"/>
  <c r="G447" i="1"/>
  <c r="H447" i="1"/>
  <c r="I447" i="1"/>
  <c r="J447" i="1"/>
  <c r="K447" i="1"/>
  <c r="L447" i="1"/>
  <c r="BS291" i="17"/>
  <c r="L64" i="19"/>
  <c r="B448" i="1"/>
  <c r="C448" i="1"/>
  <c r="D448" i="1"/>
  <c r="E448" i="1"/>
  <c r="F448" i="1"/>
  <c r="G448" i="1"/>
  <c r="H448" i="1"/>
  <c r="I448" i="1"/>
  <c r="J448" i="1"/>
  <c r="K448" i="1"/>
  <c r="L448" i="1"/>
  <c r="B449" i="1"/>
  <c r="C449" i="1"/>
  <c r="D449" i="1"/>
  <c r="BF293" i="17"/>
  <c r="C66" i="19"/>
  <c r="E449" i="1"/>
  <c r="F449" i="1"/>
  <c r="G449" i="1"/>
  <c r="H449" i="1"/>
  <c r="I449" i="1"/>
  <c r="J449" i="1"/>
  <c r="K449" i="1"/>
  <c r="L449" i="1"/>
  <c r="B450" i="1"/>
  <c r="BH294" i="17"/>
  <c r="E67" i="19"/>
  <c r="C450" i="1"/>
  <c r="D450" i="1"/>
  <c r="E450" i="1"/>
  <c r="F450" i="1"/>
  <c r="G450" i="1"/>
  <c r="H450" i="1"/>
  <c r="I450" i="1"/>
  <c r="J450" i="1"/>
  <c r="K450" i="1"/>
  <c r="L450" i="1"/>
  <c r="B451" i="1"/>
  <c r="C451" i="1"/>
  <c r="D451" i="1"/>
  <c r="E451" i="1"/>
  <c r="BJ295" i="17"/>
  <c r="G68" i="19"/>
  <c r="F451" i="1"/>
  <c r="G451" i="1"/>
  <c r="H451" i="1"/>
  <c r="I451" i="1"/>
  <c r="J451" i="1"/>
  <c r="K451" i="1"/>
  <c r="L451" i="1"/>
  <c r="B452" i="1"/>
  <c r="C452" i="1"/>
  <c r="D452" i="1"/>
  <c r="E452" i="1"/>
  <c r="F452" i="1"/>
  <c r="G452" i="1"/>
  <c r="H452" i="1"/>
  <c r="I452" i="1"/>
  <c r="J452" i="1"/>
  <c r="K452" i="1"/>
  <c r="L452" i="1"/>
  <c r="B453" i="1"/>
  <c r="C453" i="1"/>
  <c r="D453" i="1"/>
  <c r="E453" i="1"/>
  <c r="F453" i="1"/>
  <c r="G453" i="1"/>
  <c r="H453" i="1"/>
  <c r="I453" i="1"/>
  <c r="J453" i="1"/>
  <c r="K453" i="1"/>
  <c r="L453" i="1"/>
  <c r="B454" i="1"/>
  <c r="C454" i="1"/>
  <c r="D454" i="1"/>
  <c r="E454" i="1"/>
  <c r="F454" i="1"/>
  <c r="G454" i="1"/>
  <c r="H454" i="1"/>
  <c r="I454" i="1"/>
  <c r="J454" i="1"/>
  <c r="K454" i="1"/>
  <c r="L454" i="1"/>
  <c r="B455" i="1"/>
  <c r="C455" i="1"/>
  <c r="D455" i="1"/>
  <c r="E455" i="1"/>
  <c r="F455" i="1"/>
  <c r="G455" i="1"/>
  <c r="H455" i="1"/>
  <c r="I455" i="1"/>
  <c r="J455" i="1"/>
  <c r="K455" i="1"/>
  <c r="L455" i="1"/>
  <c r="BS299" i="17"/>
  <c r="L72" i="19"/>
  <c r="B456" i="1"/>
  <c r="C456" i="1"/>
  <c r="D456" i="1"/>
  <c r="E456" i="1"/>
  <c r="F456" i="1"/>
  <c r="G456" i="1"/>
  <c r="H456" i="1"/>
  <c r="I456" i="1"/>
  <c r="J456" i="1"/>
  <c r="K456" i="1"/>
  <c r="L456" i="1"/>
  <c r="B457" i="1"/>
  <c r="C457" i="1"/>
  <c r="D457" i="1"/>
  <c r="BF301" i="17"/>
  <c r="C74" i="19"/>
  <c r="E457" i="1"/>
  <c r="F457" i="1"/>
  <c r="G457" i="1"/>
  <c r="H457" i="1"/>
  <c r="I457" i="1"/>
  <c r="J457" i="1"/>
  <c r="K457" i="1"/>
  <c r="L457" i="1"/>
  <c r="B458" i="1"/>
  <c r="BH302" i="17"/>
  <c r="E75" i="19"/>
  <c r="C458" i="1"/>
  <c r="D458" i="1"/>
  <c r="E458" i="1"/>
  <c r="F458" i="1"/>
  <c r="G458" i="1"/>
  <c r="H458" i="1"/>
  <c r="I458" i="1"/>
  <c r="J458" i="1"/>
  <c r="K458" i="1"/>
  <c r="L458" i="1"/>
  <c r="B459" i="1"/>
  <c r="C459" i="1"/>
  <c r="D459" i="1"/>
  <c r="E459" i="1"/>
  <c r="BJ303" i="17"/>
  <c r="G76" i="19"/>
  <c r="F459" i="1"/>
  <c r="G459" i="1"/>
  <c r="H459" i="1"/>
  <c r="I459" i="1"/>
  <c r="J459" i="1"/>
  <c r="K459" i="1"/>
  <c r="L459" i="1"/>
  <c r="L464" i="1"/>
  <c r="L465" i="1"/>
  <c r="C466" i="1"/>
  <c r="DF495" i="17"/>
  <c r="D95" i="34"/>
  <c r="D466" i="1"/>
  <c r="F466" i="1"/>
  <c r="G466" i="1"/>
  <c r="H466" i="1"/>
  <c r="J466" i="1"/>
  <c r="K466" i="1"/>
  <c r="L466" i="1"/>
  <c r="C467" i="1"/>
  <c r="D467" i="1"/>
  <c r="E467" i="1"/>
  <c r="G467" i="1"/>
  <c r="H467" i="1"/>
  <c r="I467" i="1"/>
  <c r="K467" i="1"/>
  <c r="DH496" i="17"/>
  <c r="F96" i="34"/>
  <c r="L467" i="1"/>
  <c r="C468" i="1"/>
  <c r="E468" i="1"/>
  <c r="F468" i="1"/>
  <c r="DJ497" i="17"/>
  <c r="H97" i="34"/>
  <c r="G468" i="1"/>
  <c r="I468" i="1"/>
  <c r="J468" i="1"/>
  <c r="K468" i="1"/>
  <c r="C469" i="1"/>
  <c r="E469" i="1"/>
  <c r="F469" i="1"/>
  <c r="G469" i="1"/>
  <c r="I469" i="1"/>
  <c r="J469" i="1"/>
  <c r="K469" i="1"/>
  <c r="B470" i="1"/>
  <c r="D470" i="1"/>
  <c r="E470" i="1"/>
  <c r="F470" i="1"/>
  <c r="H470" i="1"/>
  <c r="I470" i="1"/>
  <c r="J470" i="1"/>
  <c r="L470" i="1"/>
  <c r="B471" i="1"/>
  <c r="C471" i="1"/>
  <c r="E471" i="1"/>
  <c r="F471" i="1"/>
  <c r="G471" i="1"/>
  <c r="I471" i="1"/>
  <c r="O16" i="72"/>
  <c r="J471" i="1"/>
  <c r="K471" i="1"/>
  <c r="B472" i="1"/>
  <c r="C472" i="1"/>
  <c r="D472" i="1"/>
  <c r="F472" i="1"/>
  <c r="G472" i="1"/>
  <c r="H472" i="1"/>
  <c r="J472" i="1"/>
  <c r="K472" i="1"/>
  <c r="L472" i="1"/>
  <c r="C473" i="1"/>
  <c r="D473" i="1"/>
  <c r="G473" i="1"/>
  <c r="H473" i="1"/>
  <c r="K473" i="1"/>
  <c r="L473" i="1"/>
  <c r="D474" i="1"/>
  <c r="E474" i="1"/>
  <c r="H474" i="1"/>
  <c r="I474" i="1"/>
  <c r="L474" i="1"/>
  <c r="B475" i="1"/>
  <c r="C475" i="1"/>
  <c r="E475" i="1"/>
  <c r="F475" i="1"/>
  <c r="G475" i="1"/>
  <c r="I475" i="1"/>
  <c r="J475" i="1"/>
  <c r="K475" i="1"/>
  <c r="DH504" i="17"/>
  <c r="F104" i="34"/>
  <c r="B476" i="1"/>
  <c r="C476" i="1"/>
  <c r="D476" i="1"/>
  <c r="F476" i="1"/>
  <c r="DJ505" i="17"/>
  <c r="H105" i="34"/>
  <c r="G476" i="1"/>
  <c r="H476" i="1"/>
  <c r="J476" i="1"/>
  <c r="K476" i="1"/>
  <c r="L476" i="1"/>
  <c r="B477" i="1"/>
  <c r="C477" i="1"/>
  <c r="F477" i="1"/>
  <c r="G477" i="1"/>
  <c r="J477" i="1"/>
  <c r="K477" i="1"/>
  <c r="C478" i="1"/>
  <c r="D478" i="1"/>
  <c r="G478" i="1"/>
  <c r="H478" i="1"/>
  <c r="K478" i="1"/>
  <c r="L478" i="1"/>
  <c r="B479" i="1"/>
  <c r="D479" i="1"/>
  <c r="E479" i="1"/>
  <c r="F479" i="1"/>
  <c r="H479" i="1"/>
  <c r="I479" i="1"/>
  <c r="J479" i="1"/>
  <c r="L479" i="1"/>
  <c r="B480" i="1"/>
  <c r="E480" i="1"/>
  <c r="F480" i="1"/>
  <c r="I480" i="1"/>
  <c r="J480" i="1"/>
  <c r="B481" i="1"/>
  <c r="C481" i="1"/>
  <c r="E481" i="1"/>
  <c r="F481" i="1"/>
  <c r="G481" i="1"/>
  <c r="I481" i="1"/>
  <c r="J481" i="1"/>
  <c r="DD510" i="17"/>
  <c r="B110" i="34"/>
  <c r="K481" i="1"/>
  <c r="C482" i="1"/>
  <c r="DF511" i="17"/>
  <c r="D111" i="34"/>
  <c r="D482" i="1"/>
  <c r="E482" i="1"/>
  <c r="G482" i="1"/>
  <c r="H482" i="1"/>
  <c r="I482" i="1"/>
  <c r="K482" i="1"/>
  <c r="L482" i="1"/>
  <c r="B483" i="1"/>
  <c r="E483" i="1"/>
  <c r="F483" i="1"/>
  <c r="I483" i="1"/>
  <c r="J483" i="1"/>
  <c r="C484" i="1"/>
  <c r="F484" i="1"/>
  <c r="DJ513" i="17"/>
  <c r="H113" i="34"/>
  <c r="G484" i="1"/>
  <c r="J484" i="1"/>
  <c r="K484" i="1"/>
  <c r="L494" i="1"/>
  <c r="L495" i="1"/>
  <c r="B496" i="1"/>
  <c r="C496" i="1"/>
  <c r="CO495" i="17"/>
  <c r="D5" i="34"/>
  <c r="E496" i="1"/>
  <c r="F496" i="1"/>
  <c r="CS495" i="17"/>
  <c r="H5" i="34"/>
  <c r="G496" i="1"/>
  <c r="I496" i="1"/>
  <c r="J496" i="1"/>
  <c r="K496" i="1"/>
  <c r="B497" i="1"/>
  <c r="C497" i="1"/>
  <c r="D497" i="1"/>
  <c r="F497" i="1"/>
  <c r="G497" i="1"/>
  <c r="H497" i="1"/>
  <c r="J497" i="1"/>
  <c r="CM496" i="17"/>
  <c r="K497" i="1"/>
  <c r="CQ496" i="17"/>
  <c r="F6" i="34"/>
  <c r="L497" i="1"/>
  <c r="C498" i="1"/>
  <c r="CO497" i="17"/>
  <c r="D7" i="34"/>
  <c r="E498" i="1"/>
  <c r="G498" i="1"/>
  <c r="M13" i="71"/>
  <c r="I498" i="1"/>
  <c r="K498" i="1"/>
  <c r="B499" i="1"/>
  <c r="E499" i="1"/>
  <c r="F499" i="1"/>
  <c r="H499" i="1"/>
  <c r="I499" i="1"/>
  <c r="O14" i="71"/>
  <c r="J499" i="1"/>
  <c r="CM498" i="17"/>
  <c r="L499" i="1"/>
  <c r="B500" i="1"/>
  <c r="E500" i="1"/>
  <c r="F500" i="1"/>
  <c r="CS499" i="17"/>
  <c r="H9" i="34"/>
  <c r="I500" i="1"/>
  <c r="J500" i="1"/>
  <c r="B501" i="1"/>
  <c r="C501" i="1"/>
  <c r="F501" i="1"/>
  <c r="G501" i="1"/>
  <c r="J501" i="1"/>
  <c r="CM500" i="17"/>
  <c r="K501" i="1"/>
  <c r="CQ500" i="17"/>
  <c r="F10" i="34"/>
  <c r="B502" i="1"/>
  <c r="C502" i="1"/>
  <c r="CO501" i="17"/>
  <c r="D11" i="34"/>
  <c r="D502" i="1"/>
  <c r="F502" i="1"/>
  <c r="CS501" i="17"/>
  <c r="H11" i="34"/>
  <c r="G502" i="1"/>
  <c r="H502" i="1"/>
  <c r="J502" i="1"/>
  <c r="K502" i="1"/>
  <c r="L502" i="1"/>
  <c r="C503" i="1"/>
  <c r="D503" i="1"/>
  <c r="G503" i="1"/>
  <c r="H503" i="1"/>
  <c r="K503" i="1"/>
  <c r="CQ502" i="17"/>
  <c r="F12" i="34"/>
  <c r="L503" i="1"/>
  <c r="D504" i="1"/>
  <c r="E504" i="1"/>
  <c r="H504" i="1"/>
  <c r="I504" i="1"/>
  <c r="L504" i="1"/>
  <c r="C505" i="1"/>
  <c r="F505" i="1"/>
  <c r="G505" i="1"/>
  <c r="J505" i="1"/>
  <c r="CM504" i="17"/>
  <c r="K505" i="1"/>
  <c r="CQ504" i="17"/>
  <c r="F14" i="34"/>
  <c r="C506" i="1"/>
  <c r="CO505" i="17"/>
  <c r="D15" i="34"/>
  <c r="D506" i="1"/>
  <c r="F506" i="1"/>
  <c r="CS505" i="17"/>
  <c r="H15" i="34"/>
  <c r="G506" i="1"/>
  <c r="H506" i="1"/>
  <c r="J506" i="1"/>
  <c r="K506" i="1"/>
  <c r="L506" i="1"/>
  <c r="C507" i="1"/>
  <c r="D507" i="1"/>
  <c r="F507" i="1"/>
  <c r="G507" i="1"/>
  <c r="H507" i="1"/>
  <c r="J507" i="1"/>
  <c r="CM506" i="17"/>
  <c r="K507" i="1"/>
  <c r="CQ506" i="17"/>
  <c r="F16" i="34"/>
  <c r="L507" i="1"/>
  <c r="C508" i="1"/>
  <c r="CO507" i="17"/>
  <c r="D17" i="34"/>
  <c r="D508" i="1"/>
  <c r="E508" i="1"/>
  <c r="G508" i="1"/>
  <c r="H508" i="1"/>
  <c r="I508" i="1"/>
  <c r="K508" i="1"/>
  <c r="L508" i="1"/>
  <c r="D509" i="1"/>
  <c r="F509" i="1"/>
  <c r="H509" i="1"/>
  <c r="J509" i="1"/>
  <c r="CM508" i="17"/>
  <c r="L509" i="1"/>
  <c r="B510" i="1"/>
  <c r="C510" i="1"/>
  <c r="CO509" i="17"/>
  <c r="D19" i="34"/>
  <c r="E510" i="1"/>
  <c r="F510" i="1"/>
  <c r="CS509" i="17"/>
  <c r="H19" i="34"/>
  <c r="G510" i="1"/>
  <c r="I510" i="1"/>
  <c r="J510" i="1"/>
  <c r="K510" i="1"/>
  <c r="B511" i="1"/>
  <c r="D511" i="1"/>
  <c r="E511" i="1"/>
  <c r="F511" i="1"/>
  <c r="H511" i="1"/>
  <c r="I511" i="1"/>
  <c r="J511" i="1"/>
  <c r="CM510" i="17"/>
  <c r="L511" i="1"/>
  <c r="C512" i="1"/>
  <c r="CO511" i="17"/>
  <c r="D21" i="34"/>
  <c r="E512" i="1"/>
  <c r="G512" i="1"/>
  <c r="I512" i="1"/>
  <c r="K512" i="1"/>
  <c r="B513" i="1"/>
  <c r="E513" i="1"/>
  <c r="F513" i="1"/>
  <c r="I513" i="1"/>
  <c r="J513" i="1"/>
  <c r="CM512" i="17"/>
  <c r="B514" i="1"/>
  <c r="C514" i="1"/>
  <c r="CO513" i="17"/>
  <c r="D23" i="34"/>
  <c r="F514" i="1"/>
  <c r="CS513" i="17"/>
  <c r="H23" i="34"/>
  <c r="G514" i="1"/>
  <c r="M29" i="71"/>
  <c r="J514" i="1"/>
  <c r="K514" i="1"/>
  <c r="L515" i="1"/>
  <c r="B516" i="1"/>
  <c r="C516" i="1"/>
  <c r="F516" i="1"/>
  <c r="CS517" i="17"/>
  <c r="H27" i="34"/>
  <c r="G516" i="1"/>
  <c r="J516" i="1"/>
  <c r="K516" i="1"/>
  <c r="C517" i="1"/>
  <c r="D517" i="1"/>
  <c r="G517" i="1"/>
  <c r="H517" i="1"/>
  <c r="K517" i="1"/>
  <c r="L517" i="1"/>
  <c r="DA518" i="17"/>
  <c r="L28" i="34"/>
  <c r="C518" i="1"/>
  <c r="E518" i="1"/>
  <c r="G518" i="1"/>
  <c r="I518" i="1"/>
  <c r="K518" i="1"/>
  <c r="B519" i="1"/>
  <c r="E519" i="1"/>
  <c r="F519" i="1"/>
  <c r="I519" i="1"/>
  <c r="J519" i="1"/>
  <c r="B520" i="1"/>
  <c r="C520" i="1"/>
  <c r="E520" i="1"/>
  <c r="F520" i="1"/>
  <c r="CS521" i="17"/>
  <c r="H31" i="34"/>
  <c r="G520" i="1"/>
  <c r="I520" i="1"/>
  <c r="J520" i="1"/>
  <c r="K520" i="1"/>
  <c r="B521" i="1"/>
  <c r="C521" i="1"/>
  <c r="E38" i="71"/>
  <c r="D521" i="1"/>
  <c r="F521" i="1"/>
  <c r="G521" i="1"/>
  <c r="H521" i="1"/>
  <c r="J521" i="1"/>
  <c r="CM522" i="17"/>
  <c r="K521" i="1"/>
  <c r="L521" i="1"/>
  <c r="DA522" i="17"/>
  <c r="L32" i="34"/>
  <c r="B522" i="1"/>
  <c r="CP523" i="17"/>
  <c r="E33" i="34"/>
  <c r="C522" i="1"/>
  <c r="D522" i="1"/>
  <c r="E522" i="1"/>
  <c r="F522" i="1"/>
  <c r="G522" i="1"/>
  <c r="H522" i="1"/>
  <c r="I522" i="1"/>
  <c r="J522" i="1"/>
  <c r="K522" i="1"/>
  <c r="L522" i="1"/>
  <c r="B523" i="1"/>
  <c r="C523" i="1"/>
  <c r="CO524" i="17"/>
  <c r="D34" i="34"/>
  <c r="D523" i="1"/>
  <c r="F523" i="1"/>
  <c r="G523" i="1"/>
  <c r="H523" i="1"/>
  <c r="J523" i="1"/>
  <c r="K523" i="1"/>
  <c r="L523" i="1"/>
  <c r="C524" i="1"/>
  <c r="D524" i="1"/>
  <c r="CN525" i="17"/>
  <c r="C35" i="34"/>
  <c r="E524" i="1"/>
  <c r="G524" i="1"/>
  <c r="H524" i="1"/>
  <c r="I524" i="1"/>
  <c r="K524" i="1"/>
  <c r="L524" i="1"/>
  <c r="B525" i="1"/>
  <c r="C525" i="1"/>
  <c r="D525" i="1"/>
  <c r="F525" i="1"/>
  <c r="G525" i="1"/>
  <c r="H525" i="1"/>
  <c r="J525" i="1"/>
  <c r="CM526" i="17"/>
  <c r="K525" i="1"/>
  <c r="L525" i="1"/>
  <c r="DA526" i="17"/>
  <c r="L36" i="34"/>
  <c r="B526" i="1"/>
  <c r="CP527" i="17"/>
  <c r="E37" i="34"/>
  <c r="C526" i="1"/>
  <c r="D526" i="1"/>
  <c r="E526" i="1"/>
  <c r="F526" i="1"/>
  <c r="G526" i="1"/>
  <c r="H526" i="1"/>
  <c r="I526" i="1"/>
  <c r="J526" i="1"/>
  <c r="K526" i="1"/>
  <c r="L526" i="1"/>
  <c r="B527" i="1"/>
  <c r="C527" i="1"/>
  <c r="CO528" i="17"/>
  <c r="D38" i="34"/>
  <c r="F527" i="1"/>
  <c r="G527" i="1"/>
  <c r="J527" i="1"/>
  <c r="K527" i="1"/>
  <c r="C528" i="1"/>
  <c r="D528" i="1"/>
  <c r="CN529" i="17"/>
  <c r="C39" i="34"/>
  <c r="G528" i="1"/>
  <c r="M45" i="71"/>
  <c r="H528" i="1"/>
  <c r="K528" i="1"/>
  <c r="L528" i="1"/>
  <c r="B529" i="1"/>
  <c r="D529" i="1"/>
  <c r="F529" i="1"/>
  <c r="H529" i="1"/>
  <c r="J529" i="1"/>
  <c r="CM530" i="17"/>
  <c r="L529" i="1"/>
  <c r="DA530" i="17"/>
  <c r="L40" i="34"/>
  <c r="B530" i="1"/>
  <c r="CP531" i="17"/>
  <c r="E41" i="34"/>
  <c r="E530" i="1"/>
  <c r="F530" i="1"/>
  <c r="I530" i="1"/>
  <c r="J530" i="1"/>
  <c r="B531" i="1"/>
  <c r="E531" i="1"/>
  <c r="F531" i="1"/>
  <c r="I531" i="1"/>
  <c r="J531" i="1"/>
  <c r="C532" i="1"/>
  <c r="E532" i="1"/>
  <c r="G532" i="1"/>
  <c r="M49" i="71"/>
  <c r="I532" i="1"/>
  <c r="K532" i="1"/>
  <c r="B533" i="1"/>
  <c r="D533" i="1"/>
  <c r="E533" i="1"/>
  <c r="CR534" i="17"/>
  <c r="G44" i="34"/>
  <c r="F533" i="1"/>
  <c r="H533" i="1"/>
  <c r="I533" i="1"/>
  <c r="J533" i="1"/>
  <c r="CM534" i="17"/>
  <c r="L533" i="1"/>
  <c r="DA534" i="17"/>
  <c r="L44" i="34"/>
  <c r="B534" i="1"/>
  <c r="CP535" i="17"/>
  <c r="E45" i="34"/>
  <c r="C534" i="1"/>
  <c r="E534" i="1"/>
  <c r="F534" i="1"/>
  <c r="G534" i="1"/>
  <c r="I534" i="1"/>
  <c r="J534" i="1"/>
  <c r="K534" i="1"/>
  <c r="L535" i="1"/>
  <c r="B536" i="1"/>
  <c r="CP539" i="17"/>
  <c r="E49" i="34"/>
  <c r="C536" i="1"/>
  <c r="E536" i="1"/>
  <c r="F536" i="1"/>
  <c r="G536" i="1"/>
  <c r="I536" i="1"/>
  <c r="J536" i="1"/>
  <c r="K536" i="1"/>
  <c r="B537" i="1"/>
  <c r="C537" i="1"/>
  <c r="D537" i="1"/>
  <c r="CN540" i="17"/>
  <c r="C50" i="34"/>
  <c r="F537" i="1"/>
  <c r="G537" i="1"/>
  <c r="H537" i="1"/>
  <c r="J537" i="1"/>
  <c r="K537" i="1"/>
  <c r="L537" i="1"/>
  <c r="DA540" i="17"/>
  <c r="L50" i="34"/>
  <c r="C538" i="1"/>
  <c r="E538" i="1"/>
  <c r="G538" i="1"/>
  <c r="I538" i="1"/>
  <c r="K538" i="1"/>
  <c r="B539" i="1"/>
  <c r="D539" i="1"/>
  <c r="CN542" i="17"/>
  <c r="C52" i="34"/>
  <c r="E539" i="1"/>
  <c r="CR542" i="17"/>
  <c r="G52" i="34"/>
  <c r="F539" i="1"/>
  <c r="H539" i="1"/>
  <c r="I539" i="1"/>
  <c r="J539" i="1"/>
  <c r="C58" i="71"/>
  <c r="L539" i="1"/>
  <c r="DA542" i="17"/>
  <c r="L52" i="34"/>
  <c r="B540" i="1"/>
  <c r="CP543" i="17"/>
  <c r="E53" i="34"/>
  <c r="E540" i="1"/>
  <c r="F540" i="1"/>
  <c r="I540" i="1"/>
  <c r="J540" i="1"/>
  <c r="B541" i="1"/>
  <c r="C541" i="1"/>
  <c r="F541" i="1"/>
  <c r="G541" i="1"/>
  <c r="J541" i="1"/>
  <c r="K541" i="1"/>
  <c r="B542" i="1"/>
  <c r="CP545" i="17"/>
  <c r="E55" i="34"/>
  <c r="C542" i="1"/>
  <c r="D542" i="1"/>
  <c r="F542" i="1"/>
  <c r="G542" i="1"/>
  <c r="H542" i="1"/>
  <c r="J542" i="1"/>
  <c r="C61" i="71"/>
  <c r="K542" i="1"/>
  <c r="L542" i="1"/>
  <c r="C543" i="1"/>
  <c r="D543" i="1"/>
  <c r="CN546" i="17"/>
  <c r="C56" i="34"/>
  <c r="G543" i="1"/>
  <c r="H543" i="1"/>
  <c r="K543" i="1"/>
  <c r="L543" i="1"/>
  <c r="DA546" i="17"/>
  <c r="L56" i="34"/>
  <c r="D544" i="1"/>
  <c r="E544" i="1"/>
  <c r="H544" i="1"/>
  <c r="I544" i="1"/>
  <c r="L544" i="1"/>
  <c r="B545" i="1"/>
  <c r="C545" i="1"/>
  <c r="F545" i="1"/>
  <c r="G545" i="1"/>
  <c r="J545" i="1"/>
  <c r="K545" i="1"/>
  <c r="B546" i="1"/>
  <c r="CP549" i="17"/>
  <c r="E59" i="34"/>
  <c r="C546" i="1"/>
  <c r="D546" i="1"/>
  <c r="F546" i="1"/>
  <c r="G546" i="1"/>
  <c r="H546" i="1"/>
  <c r="N65" i="71"/>
  <c r="J546" i="1"/>
  <c r="K546" i="1"/>
  <c r="L546" i="1"/>
  <c r="B547" i="1"/>
  <c r="C547" i="1"/>
  <c r="D547" i="1"/>
  <c r="CN550" i="17"/>
  <c r="C60" i="34"/>
  <c r="F547" i="1"/>
  <c r="G547" i="1"/>
  <c r="H547" i="1"/>
  <c r="J547" i="1"/>
  <c r="K547" i="1"/>
  <c r="L547" i="1"/>
  <c r="DA550" i="17"/>
  <c r="L60" i="34"/>
  <c r="C548" i="1"/>
  <c r="D548" i="1"/>
  <c r="E548" i="1"/>
  <c r="G548" i="1"/>
  <c r="H548" i="1"/>
  <c r="I548" i="1"/>
  <c r="K548" i="1"/>
  <c r="L548" i="1"/>
  <c r="B549" i="1"/>
  <c r="D549" i="1"/>
  <c r="CN552" i="17"/>
  <c r="C62" i="34"/>
  <c r="F549" i="1"/>
  <c r="H549" i="1"/>
  <c r="J549" i="1"/>
  <c r="L549" i="1"/>
  <c r="DA552" i="17"/>
  <c r="L62" i="34"/>
  <c r="B550" i="1"/>
  <c r="CP553" i="17"/>
  <c r="E63" i="34"/>
  <c r="C550" i="1"/>
  <c r="E550" i="1"/>
  <c r="F550" i="1"/>
  <c r="G550" i="1"/>
  <c r="I550" i="1"/>
  <c r="J550" i="1"/>
  <c r="K550" i="1"/>
  <c r="B551" i="1"/>
  <c r="D551" i="1"/>
  <c r="CN554" i="17"/>
  <c r="C64" i="34"/>
  <c r="E551" i="1"/>
  <c r="CR554" i="17"/>
  <c r="G64" i="34"/>
  <c r="F551" i="1"/>
  <c r="H551" i="1"/>
  <c r="I551" i="1"/>
  <c r="J551" i="1"/>
  <c r="L551" i="1"/>
  <c r="DA554" i="17"/>
  <c r="L64" i="34"/>
  <c r="C552" i="1"/>
  <c r="E552" i="1"/>
  <c r="G552" i="1"/>
  <c r="I552" i="1"/>
  <c r="K552" i="1"/>
  <c r="B553" i="1"/>
  <c r="E553" i="1"/>
  <c r="CR556" i="17"/>
  <c r="G66" i="34"/>
  <c r="F553" i="1"/>
  <c r="I553" i="1"/>
  <c r="J553" i="1"/>
  <c r="B554" i="1"/>
  <c r="CP557" i="17"/>
  <c r="E67" i="34"/>
  <c r="C554" i="1"/>
  <c r="F554" i="1"/>
  <c r="G554" i="1"/>
  <c r="J554" i="1"/>
  <c r="K554" i="1"/>
  <c r="L555" i="1"/>
  <c r="B556" i="1"/>
  <c r="C556" i="1"/>
  <c r="CO561" i="17"/>
  <c r="D71" i="34"/>
  <c r="F556" i="1"/>
  <c r="G556" i="1"/>
  <c r="J556" i="1"/>
  <c r="K556" i="1"/>
  <c r="C557" i="1"/>
  <c r="D557" i="1"/>
  <c r="CN562" i="17"/>
  <c r="C72" i="34"/>
  <c r="G557" i="1"/>
  <c r="H557" i="1"/>
  <c r="K557" i="1"/>
  <c r="L557" i="1"/>
  <c r="C558" i="1"/>
  <c r="E558" i="1"/>
  <c r="CR563" i="17"/>
  <c r="G73" i="34"/>
  <c r="G558" i="1"/>
  <c r="I558" i="1"/>
  <c r="K558" i="1"/>
  <c r="B559" i="1"/>
  <c r="CP564" i="17"/>
  <c r="E74" i="34"/>
  <c r="E559" i="1"/>
  <c r="F559" i="1"/>
  <c r="I559" i="1"/>
  <c r="J559" i="1"/>
  <c r="B560" i="1"/>
  <c r="C560" i="1"/>
  <c r="CO565" i="17"/>
  <c r="D75" i="34"/>
  <c r="E560" i="1"/>
  <c r="F560" i="1"/>
  <c r="G560" i="1"/>
  <c r="I560" i="1"/>
  <c r="J560" i="1"/>
  <c r="K560" i="1"/>
  <c r="B561" i="1"/>
  <c r="C561" i="1"/>
  <c r="D561" i="1"/>
  <c r="CN566" i="17"/>
  <c r="C76" i="34"/>
  <c r="F561" i="1"/>
  <c r="CS566" i="17"/>
  <c r="H76" i="34"/>
  <c r="G561" i="1"/>
  <c r="H561" i="1"/>
  <c r="J561" i="1"/>
  <c r="K561" i="1"/>
  <c r="L561" i="1"/>
  <c r="B562" i="1"/>
  <c r="C562" i="1"/>
  <c r="D562" i="1"/>
  <c r="E562" i="1"/>
  <c r="CR567" i="17"/>
  <c r="G77" i="34"/>
  <c r="F562" i="1"/>
  <c r="G562" i="1"/>
  <c r="H562" i="1"/>
  <c r="I562" i="1"/>
  <c r="J562" i="1"/>
  <c r="CM567" i="17"/>
  <c r="K562" i="1"/>
  <c r="L562" i="1"/>
  <c r="DA567" i="17"/>
  <c r="L77" i="34"/>
  <c r="B563" i="1"/>
  <c r="F84" i="71"/>
  <c r="C563" i="1"/>
  <c r="D563" i="1"/>
  <c r="F563" i="1"/>
  <c r="G563" i="1"/>
  <c r="H563" i="1"/>
  <c r="J563" i="1"/>
  <c r="K563" i="1"/>
  <c r="L563" i="1"/>
  <c r="C564" i="1"/>
  <c r="CO569" i="17"/>
  <c r="D79" i="34"/>
  <c r="D564" i="1"/>
  <c r="E564" i="1"/>
  <c r="G564" i="1"/>
  <c r="H564" i="1"/>
  <c r="I564" i="1"/>
  <c r="K564" i="1"/>
  <c r="L564" i="1"/>
  <c r="B565" i="1"/>
  <c r="C565" i="1"/>
  <c r="D565" i="1"/>
  <c r="CN570" i="17"/>
  <c r="C80" i="34"/>
  <c r="F565" i="1"/>
  <c r="CS570" i="17"/>
  <c r="H80" i="34"/>
  <c r="G565" i="1"/>
  <c r="H565" i="1"/>
  <c r="J565" i="1"/>
  <c r="K565" i="1"/>
  <c r="L565" i="1"/>
  <c r="B566" i="1"/>
  <c r="C566" i="1"/>
  <c r="D566" i="1"/>
  <c r="E566" i="1"/>
  <c r="CR571" i="17"/>
  <c r="G81" i="34"/>
  <c r="F566" i="1"/>
  <c r="G566" i="1"/>
  <c r="H566" i="1"/>
  <c r="I566" i="1"/>
  <c r="J566" i="1"/>
  <c r="CM571" i="17"/>
  <c r="K566" i="1"/>
  <c r="L566" i="1"/>
  <c r="DA571" i="17"/>
  <c r="L81" i="34"/>
  <c r="B567" i="1"/>
  <c r="CP572" i="17"/>
  <c r="E82" i="34"/>
  <c r="C567" i="1"/>
  <c r="F567" i="1"/>
  <c r="G567" i="1"/>
  <c r="J567" i="1"/>
  <c r="K567" i="1"/>
  <c r="C568" i="1"/>
  <c r="CO573" i="17"/>
  <c r="D83" i="34"/>
  <c r="D568" i="1"/>
  <c r="G568" i="1"/>
  <c r="H568" i="1"/>
  <c r="N89" i="71"/>
  <c r="K568" i="1"/>
  <c r="L568" i="1"/>
  <c r="B569" i="1"/>
  <c r="D569" i="1"/>
  <c r="CN574" i="17"/>
  <c r="C84" i="34"/>
  <c r="F569" i="1"/>
  <c r="CS574" i="17"/>
  <c r="H84" i="34"/>
  <c r="H569" i="1"/>
  <c r="J569" i="1"/>
  <c r="L569" i="1"/>
  <c r="B570" i="1"/>
  <c r="E570" i="1"/>
  <c r="CR575" i="17"/>
  <c r="G85" i="34"/>
  <c r="F570" i="1"/>
  <c r="I570" i="1"/>
  <c r="J570" i="1"/>
  <c r="CM575" i="17"/>
  <c r="B571" i="1"/>
  <c r="CP576" i="17"/>
  <c r="E86" i="34"/>
  <c r="E571" i="1"/>
  <c r="F571" i="1"/>
  <c r="I571" i="1"/>
  <c r="J571" i="1"/>
  <c r="C572" i="1"/>
  <c r="CO577" i="17"/>
  <c r="D87" i="34"/>
  <c r="E572" i="1"/>
  <c r="G572" i="1"/>
  <c r="I572" i="1"/>
  <c r="K572" i="1"/>
  <c r="B573" i="1"/>
  <c r="D573" i="1"/>
  <c r="CN578" i="17"/>
  <c r="C88" i="34"/>
  <c r="E573" i="1"/>
  <c r="F573" i="1"/>
  <c r="CS578" i="17"/>
  <c r="H88" i="34"/>
  <c r="H573" i="1"/>
  <c r="I573" i="1"/>
  <c r="J573" i="1"/>
  <c r="L573" i="1"/>
  <c r="B574" i="1"/>
  <c r="C574" i="1"/>
  <c r="E574" i="1"/>
  <c r="CR579" i="17"/>
  <c r="G89" i="34"/>
  <c r="F574" i="1"/>
  <c r="G574" i="1"/>
  <c r="I574" i="1"/>
  <c r="J574" i="1"/>
  <c r="CM579" i="17"/>
  <c r="K574" i="1"/>
  <c r="L575" i="1"/>
  <c r="B576" i="1"/>
  <c r="C576" i="1"/>
  <c r="E576" i="1"/>
  <c r="DI517" i="17"/>
  <c r="G117" i="34"/>
  <c r="F576" i="1"/>
  <c r="G576" i="1"/>
  <c r="I576" i="1"/>
  <c r="J576" i="1"/>
  <c r="K576" i="1"/>
  <c r="B577" i="1"/>
  <c r="C577" i="1"/>
  <c r="D577" i="1"/>
  <c r="F577" i="1"/>
  <c r="G577" i="1"/>
  <c r="H577" i="1"/>
  <c r="J577" i="1"/>
  <c r="K577" i="1"/>
  <c r="L577" i="1"/>
  <c r="C578" i="1"/>
  <c r="E578" i="1"/>
  <c r="G578" i="1"/>
  <c r="I578" i="1"/>
  <c r="K578" i="1"/>
  <c r="B579" i="1"/>
  <c r="D579" i="1"/>
  <c r="E579" i="1"/>
  <c r="F579" i="1"/>
  <c r="H579" i="1"/>
  <c r="I579" i="1"/>
  <c r="J579" i="1"/>
  <c r="L579" i="1"/>
  <c r="B580" i="1"/>
  <c r="E580" i="1"/>
  <c r="F580" i="1"/>
  <c r="I580" i="1"/>
  <c r="J580" i="1"/>
  <c r="B581" i="1"/>
  <c r="C581" i="1"/>
  <c r="F581" i="1"/>
  <c r="G581" i="1"/>
  <c r="J581" i="1"/>
  <c r="K581" i="1"/>
  <c r="B582" i="1"/>
  <c r="C582" i="1"/>
  <c r="D582" i="1"/>
  <c r="DE523" i="17"/>
  <c r="C123" i="34"/>
  <c r="F582" i="1"/>
  <c r="G582" i="1"/>
  <c r="H582" i="1"/>
  <c r="J582" i="1"/>
  <c r="K582" i="1"/>
  <c r="L582" i="1"/>
  <c r="C583" i="1"/>
  <c r="D583" i="1"/>
  <c r="G583" i="1"/>
  <c r="H583" i="1"/>
  <c r="K583" i="1"/>
  <c r="L583" i="1"/>
  <c r="D584" i="1"/>
  <c r="E584" i="1"/>
  <c r="DI525" i="17"/>
  <c r="G125" i="34"/>
  <c r="H584" i="1"/>
  <c r="I584" i="1"/>
  <c r="L584" i="1"/>
  <c r="B585" i="1"/>
  <c r="C585" i="1"/>
  <c r="F585" i="1"/>
  <c r="G585" i="1"/>
  <c r="J585" i="1"/>
  <c r="K585" i="1"/>
  <c r="B586" i="1"/>
  <c r="C586" i="1"/>
  <c r="D586" i="1"/>
  <c r="F586" i="1"/>
  <c r="G586" i="1"/>
  <c r="H586" i="1"/>
  <c r="J586" i="1"/>
  <c r="K586" i="1"/>
  <c r="L586" i="1"/>
  <c r="B587" i="1"/>
  <c r="C587" i="1"/>
  <c r="D587" i="1"/>
  <c r="F587" i="1"/>
  <c r="G587" i="1"/>
  <c r="H587" i="1"/>
  <c r="J587" i="1"/>
  <c r="K587" i="1"/>
  <c r="L587" i="1"/>
  <c r="C588" i="1"/>
  <c r="D588" i="1"/>
  <c r="E588" i="1"/>
  <c r="G588" i="1"/>
  <c r="H588" i="1"/>
  <c r="I588" i="1"/>
  <c r="K588" i="1"/>
  <c r="L588" i="1"/>
  <c r="DR529" i="17"/>
  <c r="L129" i="34"/>
  <c r="B589" i="1"/>
  <c r="D589" i="1"/>
  <c r="F589" i="1"/>
  <c r="H589" i="1"/>
  <c r="J589" i="1"/>
  <c r="L589" i="1"/>
  <c r="B590" i="1"/>
  <c r="C590" i="1"/>
  <c r="E47" i="72"/>
  <c r="E590" i="1"/>
  <c r="F590" i="1"/>
  <c r="G590" i="1"/>
  <c r="I590" i="1"/>
  <c r="J590" i="1"/>
  <c r="K590" i="1"/>
  <c r="B591" i="1"/>
  <c r="DG532" i="17"/>
  <c r="E132" i="34"/>
  <c r="D591" i="1"/>
  <c r="E591" i="1"/>
  <c r="F591" i="1"/>
  <c r="H591" i="1"/>
  <c r="I591" i="1"/>
  <c r="J591" i="1"/>
  <c r="L591" i="1"/>
  <c r="C592" i="1"/>
  <c r="E592" i="1"/>
  <c r="DI533" i="17"/>
  <c r="G133" i="34"/>
  <c r="G592" i="1"/>
  <c r="I592" i="1"/>
  <c r="K592" i="1"/>
  <c r="B593" i="1"/>
  <c r="E593" i="1"/>
  <c r="F593" i="1"/>
  <c r="I593" i="1"/>
  <c r="J593" i="1"/>
  <c r="B594" i="1"/>
  <c r="C594" i="1"/>
  <c r="F594" i="1"/>
  <c r="G594" i="1"/>
  <c r="J594" i="1"/>
  <c r="K594" i="1"/>
  <c r="L595" i="1"/>
  <c r="B596" i="1"/>
  <c r="C596" i="1"/>
  <c r="F596" i="1"/>
  <c r="G596" i="1"/>
  <c r="J596" i="1"/>
  <c r="K596" i="1"/>
  <c r="DH539" i="17"/>
  <c r="F139" i="34"/>
  <c r="C597" i="1"/>
  <c r="D597" i="1"/>
  <c r="G597" i="1"/>
  <c r="H597" i="1"/>
  <c r="K597" i="1"/>
  <c r="L597" i="1"/>
  <c r="C598" i="1"/>
  <c r="E598" i="1"/>
  <c r="G598" i="1"/>
  <c r="I598" i="1"/>
  <c r="K598" i="1"/>
  <c r="B599" i="1"/>
  <c r="E599" i="1"/>
  <c r="F599" i="1"/>
  <c r="I599" i="1"/>
  <c r="J599" i="1"/>
  <c r="B600" i="1"/>
  <c r="C600" i="1"/>
  <c r="E600" i="1"/>
  <c r="F600" i="1"/>
  <c r="G600" i="1"/>
  <c r="I600" i="1"/>
  <c r="J600" i="1"/>
  <c r="K600" i="1"/>
  <c r="B601" i="1"/>
  <c r="C601" i="1"/>
  <c r="D601" i="1"/>
  <c r="F601" i="1"/>
  <c r="G601" i="1"/>
  <c r="H601" i="1"/>
  <c r="J601" i="1"/>
  <c r="K601" i="1"/>
  <c r="L601" i="1"/>
  <c r="B602" i="1"/>
  <c r="C602" i="1"/>
  <c r="D602" i="1"/>
  <c r="E602" i="1"/>
  <c r="F602" i="1"/>
  <c r="G602" i="1"/>
  <c r="H602" i="1"/>
  <c r="I602" i="1"/>
  <c r="J602" i="1"/>
  <c r="DD545" i="17"/>
  <c r="K602" i="1"/>
  <c r="L602" i="1"/>
  <c r="B603" i="1"/>
  <c r="C603" i="1"/>
  <c r="D603" i="1"/>
  <c r="F603" i="1"/>
  <c r="G603" i="1"/>
  <c r="H603" i="1"/>
  <c r="J603" i="1"/>
  <c r="DD546" i="17"/>
  <c r="K603" i="1"/>
  <c r="L603" i="1"/>
  <c r="C604" i="1"/>
  <c r="DF547" i="17"/>
  <c r="D147" i="34"/>
  <c r="D604" i="1"/>
  <c r="E604" i="1"/>
  <c r="G604" i="1"/>
  <c r="H604" i="1"/>
  <c r="I604" i="1"/>
  <c r="K604" i="1"/>
  <c r="L604" i="1"/>
  <c r="B605" i="1"/>
  <c r="C605" i="1"/>
  <c r="D605" i="1"/>
  <c r="F605" i="1"/>
  <c r="G605" i="1"/>
  <c r="H605" i="1"/>
  <c r="J605" i="1"/>
  <c r="K605" i="1"/>
  <c r="DH548" i="17"/>
  <c r="F148" i="34"/>
  <c r="L605" i="1"/>
  <c r="B606" i="1"/>
  <c r="C606" i="1"/>
  <c r="E65" i="72"/>
  <c r="D606" i="1"/>
  <c r="E606" i="1"/>
  <c r="F606" i="1"/>
  <c r="DJ549" i="17"/>
  <c r="H149" i="34"/>
  <c r="G606" i="1"/>
  <c r="H606" i="1"/>
  <c r="I606" i="1"/>
  <c r="J606" i="1"/>
  <c r="K606" i="1"/>
  <c r="L606" i="1"/>
  <c r="B607" i="1"/>
  <c r="C607" i="1"/>
  <c r="F607" i="1"/>
  <c r="G607" i="1"/>
  <c r="J607" i="1"/>
  <c r="DD550" i="17"/>
  <c r="K607" i="1"/>
  <c r="C608" i="1"/>
  <c r="DF551" i="17"/>
  <c r="D151" i="34"/>
  <c r="D608" i="1"/>
  <c r="G608" i="1"/>
  <c r="H608" i="1"/>
  <c r="K608" i="1"/>
  <c r="L608" i="1"/>
  <c r="B609" i="1"/>
  <c r="D609" i="1"/>
  <c r="F609" i="1"/>
  <c r="H609" i="1"/>
  <c r="J609" i="1"/>
  <c r="L609" i="1"/>
  <c r="B610" i="1"/>
  <c r="E610" i="1"/>
  <c r="F610" i="1"/>
  <c r="DJ553" i="17"/>
  <c r="H153" i="34"/>
  <c r="I610" i="1"/>
  <c r="J610" i="1"/>
  <c r="B611" i="1"/>
  <c r="E611" i="1"/>
  <c r="F611" i="1"/>
  <c r="I611" i="1"/>
  <c r="J611" i="1"/>
  <c r="DD554" i="17"/>
  <c r="C612" i="1"/>
  <c r="E612" i="1"/>
  <c r="G612" i="1"/>
  <c r="I612" i="1"/>
  <c r="K612" i="1"/>
  <c r="B613" i="1"/>
  <c r="D613" i="1"/>
  <c r="E613" i="1"/>
  <c r="F613" i="1"/>
  <c r="H613" i="1"/>
  <c r="I613" i="1"/>
  <c r="J613" i="1"/>
  <c r="DD556" i="17"/>
  <c r="L613" i="1"/>
  <c r="B614" i="1"/>
  <c r="C614" i="1"/>
  <c r="DF557" i="17"/>
  <c r="D157" i="34"/>
  <c r="E614" i="1"/>
  <c r="F614" i="1"/>
  <c r="DJ557" i="17"/>
  <c r="H157" i="34"/>
  <c r="G614" i="1"/>
  <c r="I614" i="1"/>
  <c r="J614" i="1"/>
  <c r="K614" i="1"/>
  <c r="L615" i="1"/>
  <c r="B616" i="1"/>
  <c r="C616" i="1"/>
  <c r="E616" i="1"/>
  <c r="DI561" i="17"/>
  <c r="G161" i="34"/>
  <c r="F616" i="1"/>
  <c r="G616" i="1"/>
  <c r="I616" i="1"/>
  <c r="J616" i="1"/>
  <c r="K616" i="1"/>
  <c r="B617" i="1"/>
  <c r="DG562" i="17"/>
  <c r="E162" i="34"/>
  <c r="C617" i="1"/>
  <c r="D617" i="1"/>
  <c r="F617" i="1"/>
  <c r="G617" i="1"/>
  <c r="H617" i="1"/>
  <c r="J617" i="1"/>
  <c r="K617" i="1"/>
  <c r="L617" i="1"/>
  <c r="C618" i="1"/>
  <c r="E618" i="1"/>
  <c r="DI563" i="17"/>
  <c r="G163" i="34"/>
  <c r="G618" i="1"/>
  <c r="I618" i="1"/>
  <c r="K618" i="1"/>
  <c r="B619" i="1"/>
  <c r="DG564" i="17"/>
  <c r="E164" i="34"/>
  <c r="D619" i="1"/>
  <c r="E619" i="1"/>
  <c r="F619" i="1"/>
  <c r="H619" i="1"/>
  <c r="N80" i="72"/>
  <c r="I619" i="1"/>
  <c r="J619" i="1"/>
  <c r="L619" i="1"/>
  <c r="B620" i="1"/>
  <c r="E620" i="1"/>
  <c r="H81" i="72"/>
  <c r="F620" i="1"/>
  <c r="I620" i="1"/>
  <c r="J620" i="1"/>
  <c r="B621" i="1"/>
  <c r="DG566" i="17"/>
  <c r="E166" i="34"/>
  <c r="C621" i="1"/>
  <c r="F621" i="1"/>
  <c r="G621" i="1"/>
  <c r="J621" i="1"/>
  <c r="K621" i="1"/>
  <c r="B622" i="1"/>
  <c r="C622" i="1"/>
  <c r="D622" i="1"/>
  <c r="DE567" i="17"/>
  <c r="C167" i="34"/>
  <c r="F622" i="1"/>
  <c r="G622" i="1"/>
  <c r="H622" i="1"/>
  <c r="J622" i="1"/>
  <c r="K622" i="1"/>
  <c r="L622" i="1"/>
  <c r="DR567" i="17"/>
  <c r="L167" i="34"/>
  <c r="C623" i="1"/>
  <c r="D623" i="1"/>
  <c r="G623" i="1"/>
  <c r="H623" i="1"/>
  <c r="K623" i="1"/>
  <c r="L623" i="1"/>
  <c r="D624" i="1"/>
  <c r="DE569" i="17"/>
  <c r="C169" i="34"/>
  <c r="E624" i="1"/>
  <c r="DI569" i="17"/>
  <c r="G169" i="34"/>
  <c r="H624" i="1"/>
  <c r="I624" i="1"/>
  <c r="L624" i="1"/>
  <c r="DR569" i="17"/>
  <c r="L169" i="34"/>
  <c r="B625" i="1"/>
  <c r="DG570" i="17"/>
  <c r="E170" i="34"/>
  <c r="C625" i="1"/>
  <c r="E86" i="72"/>
  <c r="F625" i="1"/>
  <c r="G625" i="1"/>
  <c r="J625" i="1"/>
  <c r="K625" i="1"/>
  <c r="B626" i="1"/>
  <c r="C626" i="1"/>
  <c r="D626" i="1"/>
  <c r="DE571" i="17"/>
  <c r="C171" i="34"/>
  <c r="F626" i="1"/>
  <c r="G626" i="1"/>
  <c r="H626" i="1"/>
  <c r="J626" i="1"/>
  <c r="K626" i="1"/>
  <c r="L626" i="1"/>
  <c r="DR571" i="17"/>
  <c r="L171" i="34"/>
  <c r="B627" i="1"/>
  <c r="DG572" i="17"/>
  <c r="E172" i="34"/>
  <c r="C627" i="1"/>
  <c r="D627" i="1"/>
  <c r="F627" i="1"/>
  <c r="G627" i="1"/>
  <c r="H627" i="1"/>
  <c r="N88" i="72"/>
  <c r="J627" i="1"/>
  <c r="K627" i="1"/>
  <c r="L627" i="1"/>
  <c r="Q88" i="72"/>
  <c r="C628" i="1"/>
  <c r="D628" i="1"/>
  <c r="DE573" i="17"/>
  <c r="C173" i="34"/>
  <c r="E628" i="1"/>
  <c r="DI573" i="17"/>
  <c r="G173" i="34"/>
  <c r="G628" i="1"/>
  <c r="H628" i="1"/>
  <c r="I628" i="1"/>
  <c r="K628" i="1"/>
  <c r="L628" i="1"/>
  <c r="DR573" i="17"/>
  <c r="L173" i="34"/>
  <c r="B629" i="1"/>
  <c r="DG574" i="17"/>
  <c r="E174" i="34"/>
  <c r="D629" i="1"/>
  <c r="F629" i="1"/>
  <c r="H629" i="1"/>
  <c r="J629" i="1"/>
  <c r="L629" i="1"/>
  <c r="B630" i="1"/>
  <c r="C630" i="1"/>
  <c r="E630" i="1"/>
  <c r="DI575" i="17"/>
  <c r="G175" i="34"/>
  <c r="F630" i="1"/>
  <c r="G630" i="1"/>
  <c r="I630" i="1"/>
  <c r="J630" i="1"/>
  <c r="K630" i="1"/>
  <c r="B631" i="1"/>
  <c r="DG576" i="17"/>
  <c r="E176" i="34"/>
  <c r="D631" i="1"/>
  <c r="E631" i="1"/>
  <c r="F631" i="1"/>
  <c r="H631" i="1"/>
  <c r="I631" i="1"/>
  <c r="J631" i="1"/>
  <c r="L631" i="1"/>
  <c r="C632" i="1"/>
  <c r="E632" i="1"/>
  <c r="DI577" i="17"/>
  <c r="G177" i="34"/>
  <c r="G632" i="1"/>
  <c r="I632" i="1"/>
  <c r="K632" i="1"/>
  <c r="B633" i="1"/>
  <c r="DG578" i="17"/>
  <c r="E178" i="34"/>
  <c r="E633" i="1"/>
  <c r="F633" i="1"/>
  <c r="I633" i="1"/>
  <c r="J633" i="1"/>
  <c r="B634" i="1"/>
  <c r="C634" i="1"/>
  <c r="F634" i="1"/>
  <c r="G634" i="1"/>
  <c r="J634" i="1"/>
  <c r="K634" i="1"/>
  <c r="DP530" i="17"/>
  <c r="K130" i="34"/>
  <c r="O46" i="72"/>
  <c r="DO512" i="17"/>
  <c r="J112" i="34"/>
  <c r="N28" i="72"/>
  <c r="DN564" i="17"/>
  <c r="I164" i="34"/>
  <c r="M80" i="72"/>
  <c r="O80" i="72"/>
  <c r="L80" i="72"/>
  <c r="CY568" i="17"/>
  <c r="K78" i="34"/>
  <c r="O84" i="71"/>
  <c r="DN576" i="17"/>
  <c r="I176" i="34"/>
  <c r="M92" i="72"/>
  <c r="N92" i="72"/>
  <c r="O92" i="72"/>
  <c r="L92" i="72"/>
  <c r="DP550" i="17"/>
  <c r="K150" i="34"/>
  <c r="O66" i="72"/>
  <c r="DO553" i="17"/>
  <c r="J153" i="34"/>
  <c r="N69" i="72"/>
  <c r="DO533" i="17"/>
  <c r="J133" i="34"/>
  <c r="N49" i="72"/>
  <c r="DO521" i="17"/>
  <c r="J121" i="34"/>
  <c r="N37" i="72"/>
  <c r="N91" i="71"/>
  <c r="CX575" i="17"/>
  <c r="J85" i="34"/>
  <c r="CW578" i="17"/>
  <c r="I88" i="34"/>
  <c r="M94" i="71"/>
  <c r="DO504" i="17"/>
  <c r="J104" i="34"/>
  <c r="N20" i="72"/>
  <c r="DP502" i="17"/>
  <c r="K102" i="34"/>
  <c r="O18" i="72"/>
  <c r="DN512" i="17"/>
  <c r="I112" i="34"/>
  <c r="M28" i="72"/>
  <c r="DO497" i="17"/>
  <c r="J97" i="34"/>
  <c r="N13" i="72"/>
  <c r="DN579" i="17"/>
  <c r="I179" i="34"/>
  <c r="M95" i="72"/>
  <c r="H634" i="1"/>
  <c r="N95" i="72"/>
  <c r="I634" i="1"/>
  <c r="O95" i="72"/>
  <c r="C95" i="72"/>
  <c r="D634" i="1"/>
  <c r="D95" i="72"/>
  <c r="E95" i="72"/>
  <c r="F95" i="72"/>
  <c r="G95" i="72"/>
  <c r="E634" i="1"/>
  <c r="H95" i="72"/>
  <c r="I95" i="72"/>
  <c r="K95" i="72"/>
  <c r="J95" i="72"/>
  <c r="L95" i="72"/>
  <c r="DR576" i="17"/>
  <c r="L176" i="34"/>
  <c r="Q92" i="72"/>
  <c r="DH575" i="17"/>
  <c r="F175" i="34"/>
  <c r="G91" i="72"/>
  <c r="DJ574" i="17"/>
  <c r="H174" i="34"/>
  <c r="I90" i="72"/>
  <c r="DH571" i="17"/>
  <c r="F171" i="34"/>
  <c r="G87" i="72"/>
  <c r="DD570" i="17"/>
  <c r="C86" i="72"/>
  <c r="DE568" i="17"/>
  <c r="C168" i="34"/>
  <c r="D84" i="72"/>
  <c r="DF567" i="17"/>
  <c r="D167" i="34"/>
  <c r="E83" i="72"/>
  <c r="DJ566" i="17"/>
  <c r="H166" i="34"/>
  <c r="I82" i="72"/>
  <c r="DR564" i="17"/>
  <c r="L164" i="34"/>
  <c r="Q80" i="72"/>
  <c r="DH563" i="17"/>
  <c r="F163" i="34"/>
  <c r="G79" i="72"/>
  <c r="DI557" i="17"/>
  <c r="G157" i="34"/>
  <c r="H73" i="72"/>
  <c r="DO556" i="17"/>
  <c r="J156" i="34"/>
  <c r="N72" i="72"/>
  <c r="DN555" i="17"/>
  <c r="I155" i="34"/>
  <c r="DJ554" i="17"/>
  <c r="H154" i="34"/>
  <c r="I70" i="72"/>
  <c r="DP553" i="17"/>
  <c r="K153" i="34"/>
  <c r="O69" i="72"/>
  <c r="DO552" i="17"/>
  <c r="J152" i="34"/>
  <c r="N68" i="72"/>
  <c r="DH551" i="17"/>
  <c r="F151" i="34"/>
  <c r="G67" i="72"/>
  <c r="B150" i="34"/>
  <c r="DP549" i="17"/>
  <c r="K149" i="34"/>
  <c r="O65" i="72"/>
  <c r="DO548" i="17"/>
  <c r="J148" i="34"/>
  <c r="N64" i="72"/>
  <c r="DG546" i="17"/>
  <c r="E146" i="34"/>
  <c r="F62" i="72"/>
  <c r="DI545" i="17"/>
  <c r="G145" i="34"/>
  <c r="H61" i="72"/>
  <c r="DE544" i="17"/>
  <c r="C144" i="34"/>
  <c r="D60" i="72"/>
  <c r="E59" i="72"/>
  <c r="DF543" i="17"/>
  <c r="D143" i="34"/>
  <c r="DG542" i="17"/>
  <c r="E142" i="34"/>
  <c r="F58" i="72"/>
  <c r="DI541" i="17"/>
  <c r="G141" i="34"/>
  <c r="H57" i="72"/>
  <c r="DO540" i="17"/>
  <c r="J140" i="34"/>
  <c r="N56" i="72"/>
  <c r="DN539" i="17"/>
  <c r="I139" i="34"/>
  <c r="M55" i="72"/>
  <c r="DN535" i="17"/>
  <c r="I135" i="34"/>
  <c r="M51" i="72"/>
  <c r="DG534" i="17"/>
  <c r="E134" i="34"/>
  <c r="F50" i="72"/>
  <c r="DR532" i="17"/>
  <c r="L132" i="34"/>
  <c r="Q48" i="72"/>
  <c r="DG530" i="17"/>
  <c r="E130" i="34"/>
  <c r="F46" i="72"/>
  <c r="DR528" i="17"/>
  <c r="L128" i="34"/>
  <c r="Q44" i="72"/>
  <c r="DH527" i="17"/>
  <c r="F127" i="34"/>
  <c r="G43" i="72"/>
  <c r="DD526" i="17"/>
  <c r="C42" i="72"/>
  <c r="DE524" i="17"/>
  <c r="C124" i="34"/>
  <c r="D40" i="72"/>
  <c r="DF523" i="17"/>
  <c r="D123" i="34"/>
  <c r="E39" i="72"/>
  <c r="DG522" i="17"/>
  <c r="E122" i="34"/>
  <c r="F38" i="72"/>
  <c r="DI521" i="17"/>
  <c r="G121" i="34"/>
  <c r="H37" i="72"/>
  <c r="DE520" i="17"/>
  <c r="C120" i="34"/>
  <c r="D36" i="72"/>
  <c r="DF519" i="17"/>
  <c r="D119" i="34"/>
  <c r="E35" i="72"/>
  <c r="CY579" i="17"/>
  <c r="K89" i="34"/>
  <c r="O95" i="71"/>
  <c r="CW577" i="17"/>
  <c r="I87" i="34"/>
  <c r="M93" i="71"/>
  <c r="DA574" i="17"/>
  <c r="L84" i="34"/>
  <c r="Q90" i="71"/>
  <c r="CM572" i="17"/>
  <c r="C88" i="71"/>
  <c r="CW569" i="17"/>
  <c r="I79" i="34"/>
  <c r="M85" i="71"/>
  <c r="CS568" i="17"/>
  <c r="H78" i="34"/>
  <c r="I84" i="71"/>
  <c r="DA566" i="17"/>
  <c r="L76" i="34"/>
  <c r="Q82" i="71"/>
  <c r="DA562" i="17"/>
  <c r="L72" i="34"/>
  <c r="Q78" i="71"/>
  <c r="CQ557" i="17"/>
  <c r="F67" i="34"/>
  <c r="G73" i="71"/>
  <c r="CM556" i="17"/>
  <c r="C72" i="71"/>
  <c r="CP556" i="17"/>
  <c r="E66" i="34"/>
  <c r="F72" i="71"/>
  <c r="CR555" i="17"/>
  <c r="G65" i="34"/>
  <c r="H71" i="71"/>
  <c r="CX554" i="17"/>
  <c r="J64" i="34"/>
  <c r="N70" i="71"/>
  <c r="CW553" i="17"/>
  <c r="I63" i="34"/>
  <c r="M69" i="71"/>
  <c r="CS552" i="17"/>
  <c r="H62" i="34"/>
  <c r="I68" i="71"/>
  <c r="CY551" i="17"/>
  <c r="K61" i="34"/>
  <c r="O67" i="71"/>
  <c r="CO549" i="17"/>
  <c r="D59" i="34"/>
  <c r="E65" i="71"/>
  <c r="CQ545" i="17"/>
  <c r="F55" i="34"/>
  <c r="G61" i="71"/>
  <c r="CM544" i="17"/>
  <c r="C60" i="71"/>
  <c r="CP544" i="17"/>
  <c r="E54" i="34"/>
  <c r="F60" i="71"/>
  <c r="CR543" i="17"/>
  <c r="G53" i="34"/>
  <c r="H59" i="71"/>
  <c r="CO541" i="17"/>
  <c r="D51" i="34"/>
  <c r="E57" i="71"/>
  <c r="CP540" i="17"/>
  <c r="E50" i="34"/>
  <c r="F56" i="71"/>
  <c r="CR539" i="17"/>
  <c r="G49" i="34"/>
  <c r="H55" i="71"/>
  <c r="CR535" i="17"/>
  <c r="G45" i="34"/>
  <c r="H51" i="71"/>
  <c r="CM532" i="17"/>
  <c r="C48" i="71"/>
  <c r="CP532" i="17"/>
  <c r="E42" i="34"/>
  <c r="F48" i="71"/>
  <c r="CR531" i="17"/>
  <c r="G41" i="34"/>
  <c r="H47" i="71"/>
  <c r="CN526" i="17"/>
  <c r="C36" i="34"/>
  <c r="D42" i="71"/>
  <c r="CO525" i="17"/>
  <c r="D35" i="34"/>
  <c r="E41" i="71"/>
  <c r="CS524" i="17"/>
  <c r="H34" i="34"/>
  <c r="I40" i="71"/>
  <c r="CY523" i="17"/>
  <c r="K33" i="34"/>
  <c r="CX522" i="17"/>
  <c r="J32" i="34"/>
  <c r="N38" i="71"/>
  <c r="CW521" i="17"/>
  <c r="I31" i="34"/>
  <c r="CO521" i="17"/>
  <c r="D31" i="34"/>
  <c r="E37" i="71"/>
  <c r="CS520" i="17"/>
  <c r="H30" i="34"/>
  <c r="I36" i="71"/>
  <c r="CY519" i="17"/>
  <c r="K29" i="34"/>
  <c r="CX518" i="17"/>
  <c r="J28" i="34"/>
  <c r="N34" i="71"/>
  <c r="CW517" i="17"/>
  <c r="I27" i="34"/>
  <c r="CP512" i="17"/>
  <c r="E22" i="34"/>
  <c r="F28" i="71"/>
  <c r="CR511" i="17"/>
  <c r="G21" i="34"/>
  <c r="H27" i="71"/>
  <c r="CN510" i="17"/>
  <c r="C20" i="34"/>
  <c r="D26" i="71"/>
  <c r="CW509" i="17"/>
  <c r="I19" i="34"/>
  <c r="CS508" i="17"/>
  <c r="H18" i="34"/>
  <c r="I24" i="71"/>
  <c r="CY507" i="17"/>
  <c r="K17" i="34"/>
  <c r="O23" i="71"/>
  <c r="CX506" i="17"/>
  <c r="J16" i="34"/>
  <c r="N22" i="71"/>
  <c r="CW505" i="17"/>
  <c r="I15" i="34"/>
  <c r="CS504" i="17"/>
  <c r="H14" i="34"/>
  <c r="I20" i="71"/>
  <c r="CR503" i="17"/>
  <c r="G13" i="34"/>
  <c r="H19" i="71"/>
  <c r="CN502" i="17"/>
  <c r="C12" i="34"/>
  <c r="D18" i="71"/>
  <c r="CP500" i="17"/>
  <c r="E10" i="34"/>
  <c r="F16" i="71"/>
  <c r="CR499" i="17"/>
  <c r="G9" i="34"/>
  <c r="H15" i="71"/>
  <c r="CP496" i="17"/>
  <c r="E6" i="34"/>
  <c r="F12" i="71"/>
  <c r="DI512" i="17"/>
  <c r="G112" i="34"/>
  <c r="H28" i="72"/>
  <c r="DE511" i="17"/>
  <c r="C111" i="34"/>
  <c r="D27" i="72"/>
  <c r="DF510" i="17"/>
  <c r="D110" i="34"/>
  <c r="E26" i="72"/>
  <c r="DG509" i="17"/>
  <c r="E109" i="34"/>
  <c r="F25" i="72"/>
  <c r="DI508" i="17"/>
  <c r="G108" i="34"/>
  <c r="H24" i="72"/>
  <c r="DE507" i="17"/>
  <c r="C107" i="34"/>
  <c r="D23" i="72"/>
  <c r="DF506" i="17"/>
  <c r="D106" i="34"/>
  <c r="E22" i="72"/>
  <c r="DD505" i="17"/>
  <c r="C21" i="72"/>
  <c r="DP504" i="17"/>
  <c r="K104" i="34"/>
  <c r="O20" i="72"/>
  <c r="DO503" i="17"/>
  <c r="J103" i="34"/>
  <c r="N19" i="72"/>
  <c r="DN502" i="17"/>
  <c r="I102" i="34"/>
  <c r="M18" i="72"/>
  <c r="DJ501" i="17"/>
  <c r="H101" i="34"/>
  <c r="I17" i="72"/>
  <c r="Q15" i="72"/>
  <c r="DR499" i="17"/>
  <c r="L99" i="34"/>
  <c r="DH498" i="17"/>
  <c r="F98" i="34"/>
  <c r="G14" i="72"/>
  <c r="DF498" i="17"/>
  <c r="D98" i="34"/>
  <c r="E14" i="72"/>
  <c r="DP496" i="17"/>
  <c r="K96" i="34"/>
  <c r="O12" i="72"/>
  <c r="DO495" i="17"/>
  <c r="J95" i="34"/>
  <c r="N11" i="72"/>
  <c r="BQ303" i="17"/>
  <c r="K76" i="19"/>
  <c r="O77" i="74"/>
  <c r="BP302" i="17"/>
  <c r="J75" i="19"/>
  <c r="N76" i="74"/>
  <c r="BO301" i="17"/>
  <c r="I74" i="19"/>
  <c r="M75" i="74"/>
  <c r="BK300" i="17"/>
  <c r="H73" i="19"/>
  <c r="I74" i="74"/>
  <c r="BJ299" i="17"/>
  <c r="G72" i="19"/>
  <c r="H73" i="74"/>
  <c r="BF298" i="17"/>
  <c r="C71" i="19"/>
  <c r="D72" i="74"/>
  <c r="BO297" i="17"/>
  <c r="I70" i="19"/>
  <c r="M71" i="74"/>
  <c r="BK296" i="17"/>
  <c r="H69" i="19"/>
  <c r="I70" i="74"/>
  <c r="BQ295" i="17"/>
  <c r="K68" i="19"/>
  <c r="O69" i="74"/>
  <c r="BP294" i="17"/>
  <c r="J67" i="19"/>
  <c r="N68" i="74"/>
  <c r="BO293" i="17"/>
  <c r="I66" i="19"/>
  <c r="M67" i="74"/>
  <c r="BK292" i="17"/>
  <c r="H65" i="19"/>
  <c r="I66" i="74"/>
  <c r="BS290" i="17"/>
  <c r="L63" i="19"/>
  <c r="Q64" i="74"/>
  <c r="BF290" i="17"/>
  <c r="C63" i="19"/>
  <c r="D64" i="74"/>
  <c r="BJ267" i="17"/>
  <c r="G40" i="19"/>
  <c r="H41" i="74"/>
  <c r="BF266" i="17"/>
  <c r="C39" i="19"/>
  <c r="D40" i="74"/>
  <c r="BG265" i="17"/>
  <c r="D38" i="19"/>
  <c r="E39" i="74"/>
  <c r="BH264" i="17"/>
  <c r="E37" i="19"/>
  <c r="F38" i="74"/>
  <c r="BS262" i="17"/>
  <c r="L35" i="19"/>
  <c r="Q36" i="74"/>
  <c r="BI261" i="17"/>
  <c r="F34" i="19"/>
  <c r="G35" i="74"/>
  <c r="BE260" i="17"/>
  <c r="C34" i="74"/>
  <c r="BQ259" i="17"/>
  <c r="K32" i="19"/>
  <c r="O33" i="74"/>
  <c r="BJ259" i="17"/>
  <c r="G32" i="19"/>
  <c r="H33" i="74"/>
  <c r="BF258" i="17"/>
  <c r="C31" i="19"/>
  <c r="D32" i="74"/>
  <c r="BG257" i="17"/>
  <c r="D30" i="19"/>
  <c r="E31" i="74"/>
  <c r="BH256" i="17"/>
  <c r="E29" i="19"/>
  <c r="F30" i="74"/>
  <c r="BS254" i="17"/>
  <c r="L27" i="19"/>
  <c r="Q28" i="74"/>
  <c r="O215" i="17"/>
  <c r="K31" i="31"/>
  <c r="N214" i="17"/>
  <c r="J30" i="31"/>
  <c r="M209" i="17"/>
  <c r="I25" i="31"/>
  <c r="B24" i="31"/>
  <c r="J208" i="17"/>
  <c r="K208" i="17"/>
  <c r="O207" i="17"/>
  <c r="K23" i="31"/>
  <c r="BQ286" i="17"/>
  <c r="K59" i="19"/>
  <c r="O60" i="74"/>
  <c r="BP285" i="17"/>
  <c r="J58" i="19"/>
  <c r="N59" i="74"/>
  <c r="BO284" i="17"/>
  <c r="I57" i="19"/>
  <c r="M58" i="74"/>
  <c r="BK283" i="17"/>
  <c r="H56" i="19"/>
  <c r="I57" i="74"/>
  <c r="BJ282" i="17"/>
  <c r="G55" i="19"/>
  <c r="H56" i="74"/>
  <c r="BP281" i="17"/>
  <c r="J54" i="19"/>
  <c r="N55" i="74"/>
  <c r="BO280" i="17"/>
  <c r="I53" i="19"/>
  <c r="M54" i="74"/>
  <c r="BK279" i="17"/>
  <c r="H52" i="19"/>
  <c r="I53" i="74"/>
  <c r="BS277" i="17"/>
  <c r="L50" i="19"/>
  <c r="Q51" i="74"/>
  <c r="BI276" i="17"/>
  <c r="F49" i="19"/>
  <c r="G50" i="74"/>
  <c r="BE275" i="17"/>
  <c r="C49" i="74"/>
  <c r="BQ274" i="17"/>
  <c r="K47" i="19"/>
  <c r="O48" i="74"/>
  <c r="BP273" i="17"/>
  <c r="J46" i="19"/>
  <c r="N47" i="74"/>
  <c r="BQ250" i="17"/>
  <c r="K23" i="19"/>
  <c r="O24" i="74"/>
  <c r="BP249" i="17"/>
  <c r="J22" i="19"/>
  <c r="N23" i="74"/>
  <c r="BG248" i="17"/>
  <c r="D21" i="19"/>
  <c r="E22" i="74"/>
  <c r="BH247" i="17"/>
  <c r="E20" i="19"/>
  <c r="F21" i="74"/>
  <c r="BS245" i="17"/>
  <c r="L18" i="19"/>
  <c r="Q19" i="74"/>
  <c r="BI244" i="17"/>
  <c r="F17" i="19"/>
  <c r="G18" i="74"/>
  <c r="BE243" i="17"/>
  <c r="C17" i="74"/>
  <c r="BQ242" i="17"/>
  <c r="K15" i="19"/>
  <c r="O16" i="74"/>
  <c r="BP241" i="17"/>
  <c r="J14" i="19"/>
  <c r="N15" i="74"/>
  <c r="BO240" i="17"/>
  <c r="I13" i="19"/>
  <c r="M14" i="74"/>
  <c r="BH239" i="17"/>
  <c r="E12" i="19"/>
  <c r="F13" i="74"/>
  <c r="BS237" i="17"/>
  <c r="L10" i="19"/>
  <c r="Q11" i="74"/>
  <c r="O198" i="17"/>
  <c r="K14" i="31"/>
  <c r="M196" i="17"/>
  <c r="I12" i="31"/>
  <c r="N193" i="17"/>
  <c r="J9" i="31"/>
  <c r="O190" i="17"/>
  <c r="K6" i="31"/>
  <c r="CH128" i="17"/>
  <c r="K52" i="26"/>
  <c r="O58" i="70"/>
  <c r="CG127" i="17"/>
  <c r="J51" i="26"/>
  <c r="BZ126" i="17"/>
  <c r="F50" i="26"/>
  <c r="G56" i="70"/>
  <c r="B49" i="26"/>
  <c r="BW123" i="17"/>
  <c r="C47" i="26"/>
  <c r="D53" i="70"/>
  <c r="CH120" i="17"/>
  <c r="K44" i="26"/>
  <c r="O50" i="70"/>
  <c r="CG119" i="17"/>
  <c r="J43" i="26"/>
  <c r="N49" i="70"/>
  <c r="BY117" i="17"/>
  <c r="E41" i="26"/>
  <c r="F47" i="70"/>
  <c r="CA116" i="17"/>
  <c r="G40" i="26"/>
  <c r="H46" i="70"/>
  <c r="CG115" i="17"/>
  <c r="J39" i="26"/>
  <c r="N45" i="70"/>
  <c r="CH111" i="17"/>
  <c r="K35" i="26"/>
  <c r="O41" i="70"/>
  <c r="CG110" i="17"/>
  <c r="J34" i="26"/>
  <c r="CF109" i="17"/>
  <c r="I33" i="26"/>
  <c r="M39" i="70"/>
  <c r="CH107" i="17"/>
  <c r="K31" i="26"/>
  <c r="O37" i="70"/>
  <c r="CG106" i="17"/>
  <c r="J30" i="26"/>
  <c r="CF105" i="17"/>
  <c r="I29" i="26"/>
  <c r="M35" i="70"/>
  <c r="BV104" i="17"/>
  <c r="C34" i="70"/>
  <c r="CH103" i="17"/>
  <c r="K27" i="26"/>
  <c r="O33" i="70"/>
  <c r="CG102" i="17"/>
  <c r="J26" i="26"/>
  <c r="CF101" i="17"/>
  <c r="I25" i="26"/>
  <c r="M31" i="70"/>
  <c r="CJ98" i="17"/>
  <c r="L22" i="26"/>
  <c r="Q28" i="70"/>
  <c r="CJ93" i="17"/>
  <c r="L17" i="26"/>
  <c r="Q23" i="70"/>
  <c r="BW93" i="17"/>
  <c r="C17" i="26"/>
  <c r="D23" i="70"/>
  <c r="BX92" i="17"/>
  <c r="D16" i="26"/>
  <c r="E22" i="70"/>
  <c r="BY91" i="17"/>
  <c r="E15" i="26"/>
  <c r="F21" i="70"/>
  <c r="CA90" i="17"/>
  <c r="G14" i="26"/>
  <c r="H20" i="70"/>
  <c r="CG89" i="17"/>
  <c r="J13" i="26"/>
  <c r="N19" i="70"/>
  <c r="BX88" i="17"/>
  <c r="D12" i="26"/>
  <c r="E18" i="70"/>
  <c r="BY87" i="17"/>
  <c r="E11" i="26"/>
  <c r="F17" i="70"/>
  <c r="CJ85" i="17"/>
  <c r="L9" i="26"/>
  <c r="Q15" i="70"/>
  <c r="BW85" i="17"/>
  <c r="C9" i="26"/>
  <c r="D15" i="70"/>
  <c r="BX84" i="17"/>
  <c r="D8" i="26"/>
  <c r="E14" i="70"/>
  <c r="BV83" i="17"/>
  <c r="C13" i="70"/>
  <c r="CA82" i="17"/>
  <c r="G6" i="26"/>
  <c r="H12" i="70"/>
  <c r="BQ128" i="17"/>
  <c r="BP127" i="17"/>
  <c r="D120" i="26"/>
  <c r="BX144" i="17"/>
  <c r="E119" i="26"/>
  <c r="G118" i="26"/>
  <c r="CA142" i="17"/>
  <c r="C117" i="26"/>
  <c r="BW141" i="17"/>
  <c r="D116" i="26"/>
  <c r="BX140" i="17"/>
  <c r="E115" i="26"/>
  <c r="BQ120" i="17"/>
  <c r="BP119" i="17"/>
  <c r="D112" i="26"/>
  <c r="BX136" i="17"/>
  <c r="E111" i="26"/>
  <c r="BQ116" i="17"/>
  <c r="BP115" i="17"/>
  <c r="BO109" i="17"/>
  <c r="H102" i="26"/>
  <c r="G101" i="26"/>
  <c r="BP106" i="17"/>
  <c r="E98" i="26"/>
  <c r="BH139" i="17"/>
  <c r="BQ103" i="17"/>
  <c r="C96" i="26"/>
  <c r="BO101" i="17"/>
  <c r="H94" i="26"/>
  <c r="BQ99" i="17"/>
  <c r="BP98" i="17"/>
  <c r="BQ94" i="17"/>
  <c r="K88" i="26"/>
  <c r="B85" i="26"/>
  <c r="B81" i="26"/>
  <c r="BQ86" i="17"/>
  <c r="K80" i="26"/>
  <c r="BO84" i="17"/>
  <c r="I78" i="26"/>
  <c r="BQ82" i="17"/>
  <c r="K76" i="26"/>
  <c r="BP81" i="17"/>
  <c r="J75" i="26"/>
  <c r="B71" i="36"/>
  <c r="B67" i="36"/>
  <c r="B63" i="36"/>
  <c r="M55" i="17"/>
  <c r="I55" i="36"/>
  <c r="N52" i="17"/>
  <c r="J52" i="36"/>
  <c r="N48" i="17"/>
  <c r="J48" i="36"/>
  <c r="M47" i="17"/>
  <c r="I47" i="36"/>
  <c r="B46" i="36"/>
  <c r="O45" i="17"/>
  <c r="K45" i="36"/>
  <c r="N44" i="17"/>
  <c r="J44" i="36"/>
  <c r="N39" i="17"/>
  <c r="J39" i="36"/>
  <c r="M38" i="17"/>
  <c r="I38" i="36"/>
  <c r="B37" i="36"/>
  <c r="O36" i="17"/>
  <c r="K36" i="36"/>
  <c r="N35" i="17"/>
  <c r="J35" i="36"/>
  <c r="M34" i="17"/>
  <c r="I34" i="36"/>
  <c r="B33" i="36"/>
  <c r="O32" i="17"/>
  <c r="K32" i="36"/>
  <c r="N31" i="17"/>
  <c r="J31" i="36"/>
  <c r="M30" i="17"/>
  <c r="I30" i="36"/>
  <c r="K29" i="17"/>
  <c r="B29" i="36"/>
  <c r="J29" i="17"/>
  <c r="O28" i="17"/>
  <c r="K28" i="36"/>
  <c r="N27" i="17"/>
  <c r="J27" i="36"/>
  <c r="O23" i="17"/>
  <c r="K23" i="36"/>
  <c r="N22" i="17"/>
  <c r="J22" i="36"/>
  <c r="M21" i="17"/>
  <c r="I21" i="36"/>
  <c r="B20" i="36"/>
  <c r="O19" i="17"/>
  <c r="K19" i="36"/>
  <c r="N18" i="17"/>
  <c r="J18" i="36"/>
  <c r="M17" i="17"/>
  <c r="I17" i="36"/>
  <c r="K16" i="17"/>
  <c r="B16" i="36"/>
  <c r="J16" i="17"/>
  <c r="O15" i="17"/>
  <c r="K15" i="36"/>
  <c r="N14" i="17"/>
  <c r="J14" i="36"/>
  <c r="M13" i="17"/>
  <c r="I13" i="36"/>
  <c r="B12" i="36"/>
  <c r="O11" i="17"/>
  <c r="K11" i="36"/>
  <c r="N10" i="17"/>
  <c r="J10" i="36"/>
  <c r="DD579" i="17"/>
  <c r="DJ579" i="17"/>
  <c r="H179" i="34"/>
  <c r="DG579" i="17"/>
  <c r="E179" i="34"/>
  <c r="DP578" i="17"/>
  <c r="K178" i="34"/>
  <c r="O94" i="72"/>
  <c r="DI578" i="17"/>
  <c r="G178" i="34"/>
  <c r="H94" i="72"/>
  <c r="L632" i="1"/>
  <c r="H632" i="1"/>
  <c r="D632" i="1"/>
  <c r="K631" i="1"/>
  <c r="C631" i="1"/>
  <c r="DD575" i="17"/>
  <c r="C91" i="72"/>
  <c r="DJ575" i="17"/>
  <c r="H175" i="34"/>
  <c r="I91" i="72"/>
  <c r="DG575" i="17"/>
  <c r="E175" i="34"/>
  <c r="F91" i="72"/>
  <c r="I629" i="1"/>
  <c r="E629" i="1"/>
  <c r="DO573" i="17"/>
  <c r="J173" i="34"/>
  <c r="N89" i="72"/>
  <c r="DH572" i="17"/>
  <c r="F172" i="34"/>
  <c r="G88" i="72"/>
  <c r="DN572" i="17"/>
  <c r="I172" i="34"/>
  <c r="M88" i="72"/>
  <c r="DF572" i="17"/>
  <c r="D172" i="34"/>
  <c r="E88" i="72"/>
  <c r="DD571" i="17"/>
  <c r="C87" i="72"/>
  <c r="DJ571" i="17"/>
  <c r="H171" i="34"/>
  <c r="I87" i="72"/>
  <c r="DG571" i="17"/>
  <c r="E171" i="34"/>
  <c r="F87" i="72"/>
  <c r="I625" i="1"/>
  <c r="E625" i="1"/>
  <c r="DO569" i="17"/>
  <c r="J169" i="34"/>
  <c r="N85" i="72"/>
  <c r="DH568" i="17"/>
  <c r="F168" i="34"/>
  <c r="G84" i="72"/>
  <c r="DN568" i="17"/>
  <c r="I168" i="34"/>
  <c r="M84" i="72"/>
  <c r="DF568" i="17"/>
  <c r="D168" i="34"/>
  <c r="E84" i="72"/>
  <c r="DD567" i="17"/>
  <c r="C83" i="72"/>
  <c r="DJ567" i="17"/>
  <c r="H167" i="34"/>
  <c r="I83" i="72"/>
  <c r="DG567" i="17"/>
  <c r="E167" i="34"/>
  <c r="F83" i="72"/>
  <c r="I621" i="1"/>
  <c r="E621" i="1"/>
  <c r="L620" i="1"/>
  <c r="H620" i="1"/>
  <c r="D620" i="1"/>
  <c r="K619" i="1"/>
  <c r="C619" i="1"/>
  <c r="J618" i="1"/>
  <c r="F618" i="1"/>
  <c r="B618" i="1"/>
  <c r="I617" i="1"/>
  <c r="E617" i="1"/>
  <c r="L616" i="1"/>
  <c r="H616" i="1"/>
  <c r="D616" i="1"/>
  <c r="L614" i="1"/>
  <c r="H614" i="1"/>
  <c r="D614" i="1"/>
  <c r="K613" i="1"/>
  <c r="G613" i="1"/>
  <c r="C613" i="1"/>
  <c r="J612" i="1"/>
  <c r="F612" i="1"/>
  <c r="B612" i="1"/>
  <c r="DP554" i="17"/>
  <c r="K154" i="34"/>
  <c r="O70" i="72"/>
  <c r="DI554" i="17"/>
  <c r="G154" i="34"/>
  <c r="H70" i="72"/>
  <c r="L610" i="1"/>
  <c r="D610" i="1"/>
  <c r="K609" i="1"/>
  <c r="G609" i="1"/>
  <c r="C609" i="1"/>
  <c r="J608" i="1"/>
  <c r="F608" i="1"/>
  <c r="B608" i="1"/>
  <c r="E607" i="1"/>
  <c r="DR549" i="17"/>
  <c r="L149" i="34"/>
  <c r="Q65" i="72"/>
  <c r="DO549" i="17"/>
  <c r="J149" i="34"/>
  <c r="N65" i="72"/>
  <c r="DE549" i="17"/>
  <c r="C149" i="34"/>
  <c r="D65" i="72"/>
  <c r="DN548" i="17"/>
  <c r="I148" i="34"/>
  <c r="M64" i="72"/>
  <c r="DF548" i="17"/>
  <c r="D148" i="34"/>
  <c r="E64" i="72"/>
  <c r="J604" i="1"/>
  <c r="F604" i="1"/>
  <c r="B604" i="1"/>
  <c r="I603" i="1"/>
  <c r="E603" i="1"/>
  <c r="DR545" i="17"/>
  <c r="L145" i="34"/>
  <c r="Q61" i="72"/>
  <c r="DO545" i="17"/>
  <c r="J145" i="34"/>
  <c r="N61" i="72"/>
  <c r="DE545" i="17"/>
  <c r="C145" i="34"/>
  <c r="D61" i="72"/>
  <c r="DH544" i="17"/>
  <c r="F144" i="34"/>
  <c r="G60" i="72"/>
  <c r="DN544" i="17"/>
  <c r="I144" i="34"/>
  <c r="M60" i="72"/>
  <c r="DF544" i="17"/>
  <c r="D144" i="34"/>
  <c r="E60" i="72"/>
  <c r="DD543" i="17"/>
  <c r="C59" i="72"/>
  <c r="DJ543" i="17"/>
  <c r="H143" i="34"/>
  <c r="I59" i="72"/>
  <c r="DG543" i="17"/>
  <c r="E143" i="34"/>
  <c r="F59" i="72"/>
  <c r="DP542" i="17"/>
  <c r="K142" i="34"/>
  <c r="O58" i="72"/>
  <c r="DI542" i="17"/>
  <c r="G142" i="34"/>
  <c r="H58" i="72"/>
  <c r="L598" i="1"/>
  <c r="H598" i="1"/>
  <c r="D598" i="1"/>
  <c r="DH540" i="17"/>
  <c r="F140" i="34"/>
  <c r="G56" i="72"/>
  <c r="M56" i="72"/>
  <c r="DN540" i="17"/>
  <c r="I140" i="34"/>
  <c r="DF540" i="17"/>
  <c r="D140" i="34"/>
  <c r="E56" i="72"/>
  <c r="DD539" i="17"/>
  <c r="C55" i="72"/>
  <c r="I55" i="72"/>
  <c r="DJ539" i="17"/>
  <c r="H139" i="34"/>
  <c r="DG539" i="17"/>
  <c r="E139" i="34"/>
  <c r="F55" i="72"/>
  <c r="DD535" i="17"/>
  <c r="C51" i="72"/>
  <c r="DJ535" i="17"/>
  <c r="H135" i="34"/>
  <c r="I51" i="72"/>
  <c r="DG535" i="17"/>
  <c r="E135" i="34"/>
  <c r="F51" i="72"/>
  <c r="DP534" i="17"/>
  <c r="K134" i="34"/>
  <c r="O50" i="72"/>
  <c r="DI534" i="17"/>
  <c r="G134" i="34"/>
  <c r="H50" i="72"/>
  <c r="L592" i="1"/>
  <c r="D592" i="1"/>
  <c r="K591" i="1"/>
  <c r="G591" i="1"/>
  <c r="C591" i="1"/>
  <c r="DD531" i="17"/>
  <c r="C47" i="72"/>
  <c r="DJ531" i="17"/>
  <c r="H131" i="34"/>
  <c r="I47" i="72"/>
  <c r="DG531" i="17"/>
  <c r="E131" i="34"/>
  <c r="F47" i="72"/>
  <c r="E589" i="1"/>
  <c r="DO529" i="17"/>
  <c r="J129" i="34"/>
  <c r="N45" i="72"/>
  <c r="DE529" i="17"/>
  <c r="C129" i="34"/>
  <c r="D45" i="72"/>
  <c r="DH528" i="17"/>
  <c r="F128" i="34"/>
  <c r="G44" i="72"/>
  <c r="DN528" i="17"/>
  <c r="I128" i="34"/>
  <c r="M44" i="72"/>
  <c r="DF528" i="17"/>
  <c r="D128" i="34"/>
  <c r="E44" i="72"/>
  <c r="DD527" i="17"/>
  <c r="C43" i="72"/>
  <c r="DJ527" i="17"/>
  <c r="H127" i="34"/>
  <c r="I43" i="72"/>
  <c r="DG527" i="17"/>
  <c r="E127" i="34"/>
  <c r="F43" i="72"/>
  <c r="I585" i="1"/>
  <c r="E585" i="1"/>
  <c r="DR525" i="17"/>
  <c r="L125" i="34"/>
  <c r="Q41" i="72"/>
  <c r="DO525" i="17"/>
  <c r="J125" i="34"/>
  <c r="N41" i="72"/>
  <c r="DE525" i="17"/>
  <c r="C125" i="34"/>
  <c r="D41" i="72"/>
  <c r="DH524" i="17"/>
  <c r="F124" i="34"/>
  <c r="G40" i="72"/>
  <c r="DN524" i="17"/>
  <c r="I124" i="34"/>
  <c r="M40" i="72"/>
  <c r="DF524" i="17"/>
  <c r="D124" i="34"/>
  <c r="E40" i="72"/>
  <c r="DD523" i="17"/>
  <c r="C39" i="72"/>
  <c r="DJ523" i="17"/>
  <c r="H123" i="34"/>
  <c r="I39" i="72"/>
  <c r="DG523" i="17"/>
  <c r="E123" i="34"/>
  <c r="F39" i="72"/>
  <c r="I581" i="1"/>
  <c r="E581" i="1"/>
  <c r="L580" i="1"/>
  <c r="D580" i="1"/>
  <c r="K579" i="1"/>
  <c r="G579" i="1"/>
  <c r="C579" i="1"/>
  <c r="J578" i="1"/>
  <c r="F578" i="1"/>
  <c r="B578" i="1"/>
  <c r="I577" i="1"/>
  <c r="E577" i="1"/>
  <c r="L576" i="1"/>
  <c r="H576" i="1"/>
  <c r="D576" i="1"/>
  <c r="L574" i="1"/>
  <c r="H574" i="1"/>
  <c r="D574" i="1"/>
  <c r="K573" i="1"/>
  <c r="C573" i="1"/>
  <c r="J572" i="1"/>
  <c r="F572" i="1"/>
  <c r="B572" i="1"/>
  <c r="CY576" i="17"/>
  <c r="K86" i="34"/>
  <c r="CR576" i="17"/>
  <c r="G86" i="34"/>
  <c r="H92" i="71"/>
  <c r="L570" i="1"/>
  <c r="D570" i="1"/>
  <c r="K569" i="1"/>
  <c r="C569" i="1"/>
  <c r="J568" i="1"/>
  <c r="F568" i="1"/>
  <c r="B568" i="1"/>
  <c r="E567" i="1"/>
  <c r="CX571" i="17"/>
  <c r="J81" i="34"/>
  <c r="N87" i="71"/>
  <c r="CN571" i="17"/>
  <c r="C81" i="34"/>
  <c r="D87" i="71"/>
  <c r="CW570" i="17"/>
  <c r="I80" i="34"/>
  <c r="CO570" i="17"/>
  <c r="D80" i="34"/>
  <c r="E86" i="71"/>
  <c r="J564" i="1"/>
  <c r="F564" i="1"/>
  <c r="B564" i="1"/>
  <c r="E563" i="1"/>
  <c r="CX567" i="17"/>
  <c r="J77" i="34"/>
  <c r="N83" i="71"/>
  <c r="CN567" i="17"/>
  <c r="C77" i="34"/>
  <c r="D83" i="71"/>
  <c r="CW566" i="17"/>
  <c r="I76" i="34"/>
  <c r="CO566" i="17"/>
  <c r="D76" i="34"/>
  <c r="E82" i="71"/>
  <c r="CM565" i="17"/>
  <c r="C81" i="71"/>
  <c r="CS565" i="17"/>
  <c r="H75" i="34"/>
  <c r="I81" i="71"/>
  <c r="CP565" i="17"/>
  <c r="E75" i="34"/>
  <c r="F81" i="71"/>
  <c r="CY564" i="17"/>
  <c r="K74" i="34"/>
  <c r="CR564" i="17"/>
  <c r="G74" i="34"/>
  <c r="H80" i="71"/>
  <c r="L558" i="1"/>
  <c r="H558" i="1"/>
  <c r="D558" i="1"/>
  <c r="CW562" i="17"/>
  <c r="I72" i="34"/>
  <c r="CO562" i="17"/>
  <c r="D72" i="34"/>
  <c r="E78" i="71"/>
  <c r="CM561" i="17"/>
  <c r="C77" i="71"/>
  <c r="CS561" i="17"/>
  <c r="H71" i="34"/>
  <c r="I77" i="71"/>
  <c r="CP561" i="17"/>
  <c r="E71" i="34"/>
  <c r="F77" i="71"/>
  <c r="CM557" i="17"/>
  <c r="C73" i="71"/>
  <c r="CS557" i="17"/>
  <c r="H67" i="34"/>
  <c r="I73" i="71"/>
  <c r="O72" i="71"/>
  <c r="L552" i="1"/>
  <c r="D552" i="1"/>
  <c r="K551" i="1"/>
  <c r="G551" i="1"/>
  <c r="C551" i="1"/>
  <c r="C69" i="71"/>
  <c r="CM553" i="17"/>
  <c r="CS553" i="17"/>
  <c r="H63" i="34"/>
  <c r="I69" i="71"/>
  <c r="I549" i="1"/>
  <c r="E549" i="1"/>
  <c r="DA551" i="17"/>
  <c r="L61" i="34"/>
  <c r="Q67" i="71"/>
  <c r="CX551" i="17"/>
  <c r="J61" i="34"/>
  <c r="CN551" i="17"/>
  <c r="C61" i="34"/>
  <c r="D67" i="71"/>
  <c r="CQ550" i="17"/>
  <c r="F60" i="34"/>
  <c r="G66" i="71"/>
  <c r="CW550" i="17"/>
  <c r="I60" i="34"/>
  <c r="M66" i="71"/>
  <c r="CO550" i="17"/>
  <c r="D60" i="34"/>
  <c r="E66" i="71"/>
  <c r="C65" i="71"/>
  <c r="CM549" i="17"/>
  <c r="CS549" i="17"/>
  <c r="H59" i="34"/>
  <c r="I65" i="71"/>
  <c r="I545" i="1"/>
  <c r="E545" i="1"/>
  <c r="DA547" i="17"/>
  <c r="L57" i="34"/>
  <c r="Q63" i="71"/>
  <c r="CX547" i="17"/>
  <c r="J57" i="34"/>
  <c r="CN547" i="17"/>
  <c r="C57" i="34"/>
  <c r="D63" i="71"/>
  <c r="CQ546" i="17"/>
  <c r="F56" i="34"/>
  <c r="G62" i="71"/>
  <c r="CW546" i="17"/>
  <c r="I56" i="34"/>
  <c r="M62" i="71"/>
  <c r="CO546" i="17"/>
  <c r="D56" i="34"/>
  <c r="E62" i="71"/>
  <c r="CS545" i="17"/>
  <c r="H55" i="34"/>
  <c r="I61" i="71"/>
  <c r="I541" i="1"/>
  <c r="E541" i="1"/>
  <c r="L540" i="1"/>
  <c r="H540" i="1"/>
  <c r="D540" i="1"/>
  <c r="K539" i="1"/>
  <c r="G539" i="1"/>
  <c r="C539" i="1"/>
  <c r="J538" i="1"/>
  <c r="F538" i="1"/>
  <c r="B538" i="1"/>
  <c r="I537" i="1"/>
  <c r="E537" i="1"/>
  <c r="L536" i="1"/>
  <c r="H536" i="1"/>
  <c r="D536" i="1"/>
  <c r="L534" i="1"/>
  <c r="H534" i="1"/>
  <c r="D534" i="1"/>
  <c r="K533" i="1"/>
  <c r="G533" i="1"/>
  <c r="C533" i="1"/>
  <c r="J532" i="1"/>
  <c r="F532" i="1"/>
  <c r="B532" i="1"/>
  <c r="CY532" i="17"/>
  <c r="K42" i="34"/>
  <c r="O48" i="71"/>
  <c r="CR532" i="17"/>
  <c r="G42" i="34"/>
  <c r="H48" i="71"/>
  <c r="L530" i="1"/>
  <c r="H530" i="1"/>
  <c r="D530" i="1"/>
  <c r="K529" i="1"/>
  <c r="G529" i="1"/>
  <c r="C529" i="1"/>
  <c r="J528" i="1"/>
  <c r="F528" i="1"/>
  <c r="B528" i="1"/>
  <c r="I527" i="1"/>
  <c r="E527" i="1"/>
  <c r="DA527" i="17"/>
  <c r="L37" i="34"/>
  <c r="Q43" i="71"/>
  <c r="CX527" i="17"/>
  <c r="J37" i="34"/>
  <c r="N43" i="71"/>
  <c r="CN527" i="17"/>
  <c r="C37" i="34"/>
  <c r="D43" i="71"/>
  <c r="CW526" i="17"/>
  <c r="I36" i="34"/>
  <c r="M42" i="71"/>
  <c r="CO526" i="17"/>
  <c r="D36" i="34"/>
  <c r="E42" i="71"/>
  <c r="J524" i="1"/>
  <c r="F524" i="1"/>
  <c r="B524" i="1"/>
  <c r="I523" i="1"/>
  <c r="E523" i="1"/>
  <c r="DA523" i="17"/>
  <c r="L33" i="34"/>
  <c r="Q39" i="71"/>
  <c r="CX523" i="17"/>
  <c r="J33" i="34"/>
  <c r="N39" i="71"/>
  <c r="CN523" i="17"/>
  <c r="C33" i="34"/>
  <c r="D39" i="71"/>
  <c r="CW522" i="17"/>
  <c r="I32" i="34"/>
  <c r="M38" i="71"/>
  <c r="CM521" i="17"/>
  <c r="C37" i="71"/>
  <c r="CP521" i="17"/>
  <c r="E31" i="34"/>
  <c r="F37" i="71"/>
  <c r="CY520" i="17"/>
  <c r="K30" i="34"/>
  <c r="O36" i="71"/>
  <c r="CR520" i="17"/>
  <c r="G30" i="34"/>
  <c r="H36" i="71"/>
  <c r="L518" i="1"/>
  <c r="H518" i="1"/>
  <c r="D518" i="1"/>
  <c r="CW518" i="17"/>
  <c r="I28" i="34"/>
  <c r="M34" i="71"/>
  <c r="CO518" i="17"/>
  <c r="D28" i="34"/>
  <c r="E34" i="71"/>
  <c r="CM517" i="17"/>
  <c r="C33" i="71"/>
  <c r="CP517" i="17"/>
  <c r="E27" i="34"/>
  <c r="F33" i="71"/>
  <c r="CM513" i="17"/>
  <c r="C29" i="71"/>
  <c r="F29" i="71"/>
  <c r="CP513" i="17"/>
  <c r="E23" i="34"/>
  <c r="CY512" i="17"/>
  <c r="K22" i="34"/>
  <c r="CR512" i="17"/>
  <c r="G22" i="34"/>
  <c r="H28" i="71"/>
  <c r="L512" i="1"/>
  <c r="H512" i="1"/>
  <c r="D512" i="1"/>
  <c r="K511" i="1"/>
  <c r="G511" i="1"/>
  <c r="C511" i="1"/>
  <c r="CM509" i="17"/>
  <c r="C25" i="71"/>
  <c r="CP509" i="17"/>
  <c r="E19" i="34"/>
  <c r="F25" i="71"/>
  <c r="I509" i="1"/>
  <c r="E509" i="1"/>
  <c r="DA507" i="17"/>
  <c r="L17" i="34"/>
  <c r="Q23" i="71"/>
  <c r="CX507" i="17"/>
  <c r="J17" i="34"/>
  <c r="N23" i="71"/>
  <c r="CN507" i="17"/>
  <c r="C17" i="34"/>
  <c r="D23" i="71"/>
  <c r="CW506" i="17"/>
  <c r="I16" i="34"/>
  <c r="M22" i="71"/>
  <c r="CO506" i="17"/>
  <c r="D16" i="34"/>
  <c r="E22" i="71"/>
  <c r="CM505" i="17"/>
  <c r="C21" i="71"/>
  <c r="I505" i="1"/>
  <c r="E505" i="1"/>
  <c r="DA503" i="17"/>
  <c r="L13" i="34"/>
  <c r="Q19" i="71"/>
  <c r="CX503" i="17"/>
  <c r="J13" i="34"/>
  <c r="N19" i="71"/>
  <c r="CN503" i="17"/>
  <c r="C13" i="34"/>
  <c r="D19" i="71"/>
  <c r="CW502" i="17"/>
  <c r="I12" i="34"/>
  <c r="M18" i="71"/>
  <c r="CO502" i="17"/>
  <c r="D12" i="34"/>
  <c r="E18" i="71"/>
  <c r="CM501" i="17"/>
  <c r="C17" i="71"/>
  <c r="CP501" i="17"/>
  <c r="E11" i="34"/>
  <c r="F17" i="71"/>
  <c r="I501" i="1"/>
  <c r="E501" i="1"/>
  <c r="L500" i="1"/>
  <c r="H500" i="1"/>
  <c r="D500" i="1"/>
  <c r="K499" i="1"/>
  <c r="G499" i="1"/>
  <c r="C499" i="1"/>
  <c r="J498" i="1"/>
  <c r="F498" i="1"/>
  <c r="B498" i="1"/>
  <c r="I497" i="1"/>
  <c r="E497" i="1"/>
  <c r="L496" i="1"/>
  <c r="H496" i="1"/>
  <c r="D496" i="1"/>
  <c r="I484" i="1"/>
  <c r="E484" i="1"/>
  <c r="L483" i="1"/>
  <c r="D483" i="1"/>
  <c r="DH511" i="17"/>
  <c r="F111" i="34"/>
  <c r="G27" i="72"/>
  <c r="DN511" i="17"/>
  <c r="I111" i="34"/>
  <c r="M27" i="72"/>
  <c r="DJ510" i="17"/>
  <c r="H110" i="34"/>
  <c r="I26" i="72"/>
  <c r="DG510" i="17"/>
  <c r="E110" i="34"/>
  <c r="F26" i="72"/>
  <c r="DP509" i="17"/>
  <c r="K109" i="34"/>
  <c r="O25" i="72"/>
  <c r="DI509" i="17"/>
  <c r="G109" i="34"/>
  <c r="H25" i="72"/>
  <c r="DR508" i="17"/>
  <c r="L108" i="34"/>
  <c r="Q24" i="72"/>
  <c r="DO508" i="17"/>
  <c r="J108" i="34"/>
  <c r="N24" i="72"/>
  <c r="D24" i="72"/>
  <c r="DE508" i="17"/>
  <c r="C108" i="34"/>
  <c r="DH507" i="17"/>
  <c r="F107" i="34"/>
  <c r="G23" i="72"/>
  <c r="DN507" i="17"/>
  <c r="I107" i="34"/>
  <c r="DF507" i="17"/>
  <c r="D107" i="34"/>
  <c r="E23" i="72"/>
  <c r="DD506" i="17"/>
  <c r="C22" i="72"/>
  <c r="DJ506" i="17"/>
  <c r="H106" i="34"/>
  <c r="I22" i="72"/>
  <c r="DG506" i="17"/>
  <c r="E106" i="34"/>
  <c r="F22" i="72"/>
  <c r="I476" i="1"/>
  <c r="E476" i="1"/>
  <c r="L475" i="1"/>
  <c r="D475" i="1"/>
  <c r="K474" i="1"/>
  <c r="G474" i="1"/>
  <c r="C474" i="1"/>
  <c r="J473" i="1"/>
  <c r="F473" i="1"/>
  <c r="B473" i="1"/>
  <c r="I472" i="1"/>
  <c r="E472" i="1"/>
  <c r="L471" i="1"/>
  <c r="H471" i="1"/>
  <c r="D471" i="1"/>
  <c r="K470" i="1"/>
  <c r="G470" i="1"/>
  <c r="C470" i="1"/>
  <c r="DD498" i="17"/>
  <c r="C14" i="72"/>
  <c r="DJ498" i="17"/>
  <c r="H98" i="34"/>
  <c r="I14" i="72"/>
  <c r="DP497" i="17"/>
  <c r="K97" i="34"/>
  <c r="O13" i="72"/>
  <c r="H13" i="72"/>
  <c r="DI497" i="17"/>
  <c r="G97" i="34"/>
  <c r="DR496" i="17"/>
  <c r="L96" i="34"/>
  <c r="Q12" i="72"/>
  <c r="DO496" i="17"/>
  <c r="J96" i="34"/>
  <c r="N12" i="72"/>
  <c r="DE496" i="17"/>
  <c r="C96" i="34"/>
  <c r="D12" i="72"/>
  <c r="DH495" i="17"/>
  <c r="F95" i="34"/>
  <c r="G11" i="72"/>
  <c r="DN495" i="17"/>
  <c r="I95" i="34"/>
  <c r="M11" i="72"/>
  <c r="BS303" i="17"/>
  <c r="L76" i="19"/>
  <c r="Q77" i="74"/>
  <c r="BP303" i="17"/>
  <c r="J76" i="19"/>
  <c r="N77" i="74"/>
  <c r="BF303" i="17"/>
  <c r="C76" i="19"/>
  <c r="D77" i="74"/>
  <c r="BI302" i="17"/>
  <c r="F75" i="19"/>
  <c r="G76" i="74"/>
  <c r="BO302" i="17"/>
  <c r="I75" i="19"/>
  <c r="M76" i="74"/>
  <c r="BG302" i="17"/>
  <c r="D75" i="19"/>
  <c r="E76" i="74"/>
  <c r="BE301" i="17"/>
  <c r="C75" i="74"/>
  <c r="BK301" i="17"/>
  <c r="H74" i="19"/>
  <c r="I75" i="74"/>
  <c r="BH301" i="17"/>
  <c r="E74" i="19"/>
  <c r="F75" i="74"/>
  <c r="BQ300" i="17"/>
  <c r="K73" i="19"/>
  <c r="O74" i="74"/>
  <c r="BJ300" i="17"/>
  <c r="G73" i="19"/>
  <c r="H74" i="74"/>
  <c r="BP299" i="17"/>
  <c r="J72" i="19"/>
  <c r="N73" i="74"/>
  <c r="BF299" i="17"/>
  <c r="C72" i="19"/>
  <c r="D73" i="74"/>
  <c r="BI298" i="17"/>
  <c r="F71" i="19"/>
  <c r="G72" i="74"/>
  <c r="BO298" i="17"/>
  <c r="I71" i="19"/>
  <c r="M72" i="74"/>
  <c r="BG298" i="17"/>
  <c r="D71" i="19"/>
  <c r="E72" i="74"/>
  <c r="C71" i="74"/>
  <c r="BE297" i="17"/>
  <c r="BK297" i="17"/>
  <c r="H70" i="19"/>
  <c r="I71" i="74"/>
  <c r="BH297" i="17"/>
  <c r="E70" i="19"/>
  <c r="F71" i="74"/>
  <c r="BQ296" i="17"/>
  <c r="K69" i="19"/>
  <c r="O70" i="74"/>
  <c r="BJ296" i="17"/>
  <c r="G69" i="19"/>
  <c r="H70" i="74"/>
  <c r="BS295" i="17"/>
  <c r="L68" i="19"/>
  <c r="Q69" i="74"/>
  <c r="N69" i="74"/>
  <c r="BF295" i="17"/>
  <c r="C68" i="19"/>
  <c r="D69" i="74"/>
  <c r="BI294" i="17"/>
  <c r="F67" i="19"/>
  <c r="G68" i="74"/>
  <c r="BO294" i="17"/>
  <c r="I67" i="19"/>
  <c r="M68" i="74"/>
  <c r="BG294" i="17"/>
  <c r="D67" i="19"/>
  <c r="E68" i="74"/>
  <c r="BE293" i="17"/>
  <c r="C67" i="74"/>
  <c r="BK293" i="17"/>
  <c r="H66" i="19"/>
  <c r="I67" i="74"/>
  <c r="BH293" i="17"/>
  <c r="E66" i="19"/>
  <c r="F67" i="74"/>
  <c r="BQ292" i="17"/>
  <c r="K65" i="19"/>
  <c r="O66" i="74"/>
  <c r="BJ292" i="17"/>
  <c r="G65" i="19"/>
  <c r="H66" i="74"/>
  <c r="BP291" i="17"/>
  <c r="J64" i="19"/>
  <c r="N65" i="74"/>
  <c r="BF291" i="17"/>
  <c r="C64" i="19"/>
  <c r="D65" i="74"/>
  <c r="BI290" i="17"/>
  <c r="F63" i="19"/>
  <c r="G64" i="74"/>
  <c r="BO290" i="17"/>
  <c r="I63" i="19"/>
  <c r="M64" i="74"/>
  <c r="BG290" i="17"/>
  <c r="D63" i="19"/>
  <c r="E64" i="74"/>
  <c r="BS267" i="17"/>
  <c r="L40" i="19"/>
  <c r="Q41" i="74"/>
  <c r="BP267" i="17"/>
  <c r="J40" i="19"/>
  <c r="BF267" i="17"/>
  <c r="C40" i="19"/>
  <c r="D41" i="74"/>
  <c r="BI266" i="17"/>
  <c r="F39" i="19"/>
  <c r="G40" i="74"/>
  <c r="BO266" i="17"/>
  <c r="I39" i="19"/>
  <c r="M40" i="74"/>
  <c r="BG266" i="17"/>
  <c r="D39" i="19"/>
  <c r="E40" i="74"/>
  <c r="BE265" i="17"/>
  <c r="C39" i="74"/>
  <c r="BK265" i="17"/>
  <c r="H38" i="19"/>
  <c r="I39" i="74"/>
  <c r="BH265" i="17"/>
  <c r="E38" i="19"/>
  <c r="F39" i="74"/>
  <c r="BQ264" i="17"/>
  <c r="K37" i="19"/>
  <c r="O38" i="74"/>
  <c r="BS263" i="17"/>
  <c r="L36" i="19"/>
  <c r="Q37" i="74"/>
  <c r="BP263" i="17"/>
  <c r="J36" i="19"/>
  <c r="N37" i="74"/>
  <c r="BF263" i="17"/>
  <c r="C36" i="19"/>
  <c r="D37" i="74"/>
  <c r="BI262" i="17"/>
  <c r="F35" i="19"/>
  <c r="G36" i="74"/>
  <c r="BO262" i="17"/>
  <c r="I35" i="19"/>
  <c r="M36" i="74"/>
  <c r="BG262" i="17"/>
  <c r="D35" i="19"/>
  <c r="E36" i="74"/>
  <c r="BE261" i="17"/>
  <c r="C35" i="74"/>
  <c r="BK261" i="17"/>
  <c r="H34" i="19"/>
  <c r="I35" i="74"/>
  <c r="BH261" i="17"/>
  <c r="E34" i="19"/>
  <c r="F35" i="74"/>
  <c r="BQ260" i="17"/>
  <c r="K33" i="19"/>
  <c r="O34" i="74"/>
  <c r="BJ260" i="17"/>
  <c r="G33" i="19"/>
  <c r="H34" i="74"/>
  <c r="BS259" i="17"/>
  <c r="L32" i="19"/>
  <c r="Q33" i="74"/>
  <c r="BP259" i="17"/>
  <c r="J32" i="19"/>
  <c r="BF259" i="17"/>
  <c r="C32" i="19"/>
  <c r="D33" i="74"/>
  <c r="BI258" i="17"/>
  <c r="F31" i="19"/>
  <c r="G32" i="74"/>
  <c r="BO258" i="17"/>
  <c r="I31" i="19"/>
  <c r="M32" i="74"/>
  <c r="BG258" i="17"/>
  <c r="D31" i="19"/>
  <c r="E32" i="74"/>
  <c r="BE257" i="17"/>
  <c r="C31" i="74"/>
  <c r="BK257" i="17"/>
  <c r="H30" i="19"/>
  <c r="I31" i="74"/>
  <c r="BH257" i="17"/>
  <c r="E30" i="19"/>
  <c r="F31" i="74"/>
  <c r="BQ256" i="17"/>
  <c r="K29" i="19"/>
  <c r="O30" i="74"/>
  <c r="BS255" i="17"/>
  <c r="L28" i="19"/>
  <c r="Q29" i="74"/>
  <c r="BP255" i="17"/>
  <c r="J28" i="19"/>
  <c r="N29" i="74"/>
  <c r="BF255" i="17"/>
  <c r="C28" i="19"/>
  <c r="D29" i="74"/>
  <c r="BI254" i="17"/>
  <c r="F27" i="19"/>
  <c r="G28" i="74"/>
  <c r="BO254" i="17"/>
  <c r="I27" i="19"/>
  <c r="M28" i="74"/>
  <c r="BG254" i="17"/>
  <c r="D27" i="19"/>
  <c r="E28" i="74"/>
  <c r="N219" i="17"/>
  <c r="J35" i="31"/>
  <c r="M218" i="17"/>
  <c r="I34" i="31"/>
  <c r="B33" i="31"/>
  <c r="O216" i="17"/>
  <c r="K32" i="31"/>
  <c r="N215" i="17"/>
  <c r="J31" i="31"/>
  <c r="B29" i="31"/>
  <c r="J213" i="17"/>
  <c r="K213" i="17"/>
  <c r="O212" i="17"/>
  <c r="K28" i="31"/>
  <c r="N211" i="17"/>
  <c r="J27" i="31"/>
  <c r="M210" i="17"/>
  <c r="I26" i="31"/>
  <c r="B25" i="31"/>
  <c r="J209" i="17"/>
  <c r="K209" i="17"/>
  <c r="O208" i="17"/>
  <c r="K24" i="31"/>
  <c r="N207" i="17"/>
  <c r="J23" i="31"/>
  <c r="M206" i="17"/>
  <c r="I22" i="31"/>
  <c r="BS286" i="17"/>
  <c r="L59" i="19"/>
  <c r="Q60" i="74"/>
  <c r="BP286" i="17"/>
  <c r="J59" i="19"/>
  <c r="N60" i="74"/>
  <c r="BF286" i="17"/>
  <c r="C59" i="19"/>
  <c r="D60" i="74"/>
  <c r="BI285" i="17"/>
  <c r="F58" i="19"/>
  <c r="G59" i="74"/>
  <c r="BO285" i="17"/>
  <c r="I58" i="19"/>
  <c r="M59" i="74"/>
  <c r="BG285" i="17"/>
  <c r="D58" i="19"/>
  <c r="E59" i="74"/>
  <c r="BE284" i="17"/>
  <c r="C58" i="74"/>
  <c r="BK284" i="17"/>
  <c r="H57" i="19"/>
  <c r="I58" i="74"/>
  <c r="BH284" i="17"/>
  <c r="E57" i="19"/>
  <c r="F58" i="74"/>
  <c r="BQ283" i="17"/>
  <c r="K56" i="19"/>
  <c r="O57" i="74"/>
  <c r="BJ283" i="17"/>
  <c r="G56" i="19"/>
  <c r="H57" i="74"/>
  <c r="BS282" i="17"/>
  <c r="L55" i="19"/>
  <c r="Q56" i="74"/>
  <c r="BP282" i="17"/>
  <c r="J55" i="19"/>
  <c r="N56" i="74"/>
  <c r="BF282" i="17"/>
  <c r="C55" i="19"/>
  <c r="D56" i="74"/>
  <c r="BI281" i="17"/>
  <c r="F54" i="19"/>
  <c r="G55" i="74"/>
  <c r="BO281" i="17"/>
  <c r="I54" i="19"/>
  <c r="M55" i="74"/>
  <c r="BG281" i="17"/>
  <c r="D54" i="19"/>
  <c r="E55" i="74"/>
  <c r="BE280" i="17"/>
  <c r="C54" i="74"/>
  <c r="BK280" i="17"/>
  <c r="H53" i="19"/>
  <c r="I54" i="74"/>
  <c r="BH280" i="17"/>
  <c r="E53" i="19"/>
  <c r="F54" i="74"/>
  <c r="BQ279" i="17"/>
  <c r="K52" i="19"/>
  <c r="O53" i="74"/>
  <c r="BJ279" i="17"/>
  <c r="G52" i="19"/>
  <c r="H53" i="74"/>
  <c r="BS278" i="17"/>
  <c r="L51" i="19"/>
  <c r="Q52" i="74"/>
  <c r="BP278" i="17"/>
  <c r="J51" i="19"/>
  <c r="N52" i="74"/>
  <c r="BF278" i="17"/>
  <c r="C51" i="19"/>
  <c r="D52" i="74"/>
  <c r="BI277" i="17"/>
  <c r="F50" i="19"/>
  <c r="G51" i="74"/>
  <c r="BO277" i="17"/>
  <c r="I50" i="19"/>
  <c r="M51" i="74"/>
  <c r="BG277" i="17"/>
  <c r="D50" i="19"/>
  <c r="E51" i="74"/>
  <c r="BE276" i="17"/>
  <c r="C50" i="74"/>
  <c r="BK276" i="17"/>
  <c r="H49" i="19"/>
  <c r="I50" i="74"/>
  <c r="BH276" i="17"/>
  <c r="E49" i="19"/>
  <c r="F50" i="74"/>
  <c r="BQ275" i="17"/>
  <c r="K48" i="19"/>
  <c r="O49" i="74"/>
  <c r="BJ275" i="17"/>
  <c r="G48" i="19"/>
  <c r="H49" i="74"/>
  <c r="BS274" i="17"/>
  <c r="L47" i="19"/>
  <c r="Q48" i="74"/>
  <c r="BP274" i="17"/>
  <c r="J47" i="19"/>
  <c r="N48" i="74"/>
  <c r="BF274" i="17"/>
  <c r="C47" i="19"/>
  <c r="D48" i="74"/>
  <c r="BI273" i="17"/>
  <c r="F46" i="19"/>
  <c r="G47" i="74"/>
  <c r="BO273" i="17"/>
  <c r="I46" i="19"/>
  <c r="M47" i="74"/>
  <c r="BG273" i="17"/>
  <c r="D46" i="19"/>
  <c r="E47" i="74"/>
  <c r="BS250" i="17"/>
  <c r="L23" i="19"/>
  <c r="Q24" i="74"/>
  <c r="BP250" i="17"/>
  <c r="J23" i="19"/>
  <c r="N24" i="74"/>
  <c r="BF250" i="17"/>
  <c r="C23" i="19"/>
  <c r="D24" i="74"/>
  <c r="BI249" i="17"/>
  <c r="F22" i="19"/>
  <c r="G23" i="74"/>
  <c r="BO249" i="17"/>
  <c r="I22" i="19"/>
  <c r="M23" i="74"/>
  <c r="BG249" i="17"/>
  <c r="D22" i="19"/>
  <c r="E23" i="74"/>
  <c r="BE248" i="17"/>
  <c r="C22" i="74"/>
  <c r="BK248" i="17"/>
  <c r="H21" i="19"/>
  <c r="I22" i="74"/>
  <c r="BH248" i="17"/>
  <c r="E21" i="19"/>
  <c r="F22" i="74"/>
  <c r="BQ247" i="17"/>
  <c r="K20" i="19"/>
  <c r="BJ247" i="17"/>
  <c r="G20" i="19"/>
  <c r="H21" i="74"/>
  <c r="BS246" i="17"/>
  <c r="L19" i="19"/>
  <c r="Q20" i="74"/>
  <c r="BP246" i="17"/>
  <c r="J19" i="19"/>
  <c r="N20" i="74"/>
  <c r="BF246" i="17"/>
  <c r="C19" i="19"/>
  <c r="D20" i="74"/>
  <c r="BI245" i="17"/>
  <c r="F18" i="19"/>
  <c r="G19" i="74"/>
  <c r="BO245" i="17"/>
  <c r="I18" i="19"/>
  <c r="M19" i="74"/>
  <c r="BG245" i="17"/>
  <c r="D18" i="19"/>
  <c r="E19" i="74"/>
  <c r="BE244" i="17"/>
  <c r="C18" i="74"/>
  <c r="BH244" i="17"/>
  <c r="E17" i="19"/>
  <c r="F18" i="74"/>
  <c r="BQ243" i="17"/>
  <c r="K16" i="19"/>
  <c r="O17" i="74"/>
  <c r="BJ243" i="17"/>
  <c r="G16" i="19"/>
  <c r="H17" i="74"/>
  <c r="BS242" i="17"/>
  <c r="L15" i="19"/>
  <c r="Q16" i="74"/>
  <c r="BP242" i="17"/>
  <c r="J15" i="19"/>
  <c r="N16" i="74"/>
  <c r="BF242" i="17"/>
  <c r="C15" i="19"/>
  <c r="D16" i="74"/>
  <c r="BI241" i="17"/>
  <c r="F14" i="19"/>
  <c r="G15" i="74"/>
  <c r="BO241" i="17"/>
  <c r="I14" i="19"/>
  <c r="M15" i="74"/>
  <c r="BG241" i="17"/>
  <c r="D14" i="19"/>
  <c r="E15" i="74"/>
  <c r="BE240" i="17"/>
  <c r="C14" i="74"/>
  <c r="BK240" i="17"/>
  <c r="H13" i="19"/>
  <c r="I14" i="74"/>
  <c r="BH240" i="17"/>
  <c r="E13" i="19"/>
  <c r="F14" i="74"/>
  <c r="BQ239" i="17"/>
  <c r="K12" i="19"/>
  <c r="BJ239" i="17"/>
  <c r="G12" i="19"/>
  <c r="H13" i="74"/>
  <c r="BS238" i="17"/>
  <c r="L11" i="19"/>
  <c r="Q12" i="74"/>
  <c r="BP238" i="17"/>
  <c r="J11" i="19"/>
  <c r="N12" i="74"/>
  <c r="BF238" i="17"/>
  <c r="C11" i="19"/>
  <c r="D12" i="74"/>
  <c r="BI237" i="17"/>
  <c r="F10" i="19"/>
  <c r="G11" i="74"/>
  <c r="BO237" i="17"/>
  <c r="I10" i="19"/>
  <c r="M11" i="74"/>
  <c r="BG237" i="17"/>
  <c r="D10" i="19"/>
  <c r="E11" i="74"/>
  <c r="N202" i="17"/>
  <c r="J18" i="31"/>
  <c r="M201" i="17"/>
  <c r="I17" i="31"/>
  <c r="B16" i="31"/>
  <c r="J200" i="17"/>
  <c r="K200" i="17"/>
  <c r="O199" i="17"/>
  <c r="K15" i="31"/>
  <c r="N198" i="17"/>
  <c r="J14" i="31"/>
  <c r="M197" i="17"/>
  <c r="I13" i="31"/>
  <c r="B12" i="31"/>
  <c r="J196" i="17"/>
  <c r="K196" i="17"/>
  <c r="O195" i="17"/>
  <c r="K11" i="31"/>
  <c r="N194" i="17"/>
  <c r="J10" i="31"/>
  <c r="M193" i="17"/>
  <c r="I9" i="31"/>
  <c r="B8" i="31"/>
  <c r="J192" i="17"/>
  <c r="K192" i="17"/>
  <c r="O191" i="17"/>
  <c r="K7" i="31"/>
  <c r="N190" i="17"/>
  <c r="J6" i="31"/>
  <c r="M189" i="17"/>
  <c r="I5" i="31"/>
  <c r="CG128" i="17"/>
  <c r="J52" i="26"/>
  <c r="N58" i="70"/>
  <c r="CF127" i="17"/>
  <c r="I51" i="26"/>
  <c r="M57" i="70"/>
  <c r="BX127" i="17"/>
  <c r="D51" i="26"/>
  <c r="E57" i="70"/>
  <c r="BV126" i="17"/>
  <c r="C56" i="70"/>
  <c r="BY126" i="17"/>
  <c r="E50" i="26"/>
  <c r="F56" i="70"/>
  <c r="CH125" i="17"/>
  <c r="K49" i="26"/>
  <c r="CA125" i="17"/>
  <c r="G49" i="26"/>
  <c r="H55" i="70"/>
  <c r="CG124" i="17"/>
  <c r="J48" i="26"/>
  <c r="N54" i="70"/>
  <c r="CF123" i="17"/>
  <c r="I47" i="26"/>
  <c r="M53" i="70"/>
  <c r="BX123" i="17"/>
  <c r="D47" i="26"/>
  <c r="E53" i="70"/>
  <c r="BV122" i="17"/>
  <c r="C52" i="70"/>
  <c r="BY122" i="17"/>
  <c r="E46" i="26"/>
  <c r="F52" i="70"/>
  <c r="CH121" i="17"/>
  <c r="K45" i="26"/>
  <c r="CA121" i="17"/>
  <c r="G45" i="26"/>
  <c r="H51" i="70"/>
  <c r="CJ120" i="17"/>
  <c r="L44" i="26"/>
  <c r="Q50" i="70"/>
  <c r="CG120" i="17"/>
  <c r="J44" i="26"/>
  <c r="N50" i="70"/>
  <c r="BW120" i="17"/>
  <c r="C44" i="26"/>
  <c r="D50" i="70"/>
  <c r="CF119" i="17"/>
  <c r="I43" i="26"/>
  <c r="M49" i="70"/>
  <c r="L49" i="70"/>
  <c r="BX119" i="17"/>
  <c r="D43" i="26"/>
  <c r="E49" i="70"/>
  <c r="BV118" i="17"/>
  <c r="C48" i="70"/>
  <c r="BY118" i="17"/>
  <c r="E42" i="26"/>
  <c r="F48" i="70"/>
  <c r="CH117" i="17"/>
  <c r="K41" i="26"/>
  <c r="CA117" i="17"/>
  <c r="G41" i="26"/>
  <c r="H47" i="70"/>
  <c r="CJ116" i="17"/>
  <c r="L40" i="26"/>
  <c r="Q46" i="70"/>
  <c r="CG116" i="17"/>
  <c r="J40" i="26"/>
  <c r="N46" i="70"/>
  <c r="BW116" i="17"/>
  <c r="C40" i="26"/>
  <c r="D46" i="70"/>
  <c r="CF115" i="17"/>
  <c r="I39" i="26"/>
  <c r="M45" i="70"/>
  <c r="BX115" i="17"/>
  <c r="D39" i="26"/>
  <c r="E45" i="70"/>
  <c r="CG111" i="17"/>
  <c r="J35" i="26"/>
  <c r="N41" i="70"/>
  <c r="BZ110" i="17"/>
  <c r="F34" i="26"/>
  <c r="G40" i="70"/>
  <c r="CF110" i="17"/>
  <c r="I34" i="26"/>
  <c r="M40" i="70"/>
  <c r="BX110" i="17"/>
  <c r="D34" i="26"/>
  <c r="E40" i="70"/>
  <c r="BV109" i="17"/>
  <c r="C39" i="70"/>
  <c r="CB109" i="17"/>
  <c r="H33" i="26"/>
  <c r="I39" i="70"/>
  <c r="BY109" i="17"/>
  <c r="E33" i="26"/>
  <c r="F39" i="70"/>
  <c r="CH108" i="17"/>
  <c r="K32" i="26"/>
  <c r="O38" i="70"/>
  <c r="CA108" i="17"/>
  <c r="G32" i="26"/>
  <c r="H38" i="70"/>
  <c r="CG107" i="17"/>
  <c r="J31" i="26"/>
  <c r="N37" i="70"/>
  <c r="BZ106" i="17"/>
  <c r="F30" i="26"/>
  <c r="G36" i="70"/>
  <c r="CF106" i="17"/>
  <c r="I30" i="26"/>
  <c r="M36" i="70"/>
  <c r="BX106" i="17"/>
  <c r="D30" i="26"/>
  <c r="E36" i="70"/>
  <c r="BV105" i="17"/>
  <c r="C35" i="70"/>
  <c r="CB105" i="17"/>
  <c r="H29" i="26"/>
  <c r="I35" i="70"/>
  <c r="BY105" i="17"/>
  <c r="E29" i="26"/>
  <c r="F35" i="70"/>
  <c r="CH104" i="17"/>
  <c r="K28" i="26"/>
  <c r="O34" i="70"/>
  <c r="CA104" i="17"/>
  <c r="G28" i="26"/>
  <c r="H34" i="70"/>
  <c r="CG103" i="17"/>
  <c r="J27" i="26"/>
  <c r="N33" i="70"/>
  <c r="BZ102" i="17"/>
  <c r="F26" i="26"/>
  <c r="G32" i="70"/>
  <c r="CF102" i="17"/>
  <c r="I26" i="26"/>
  <c r="M32" i="70"/>
  <c r="BX102" i="17"/>
  <c r="D26" i="26"/>
  <c r="E32" i="70"/>
  <c r="BV101" i="17"/>
  <c r="C31" i="70"/>
  <c r="CB101" i="17"/>
  <c r="H25" i="26"/>
  <c r="I31" i="70"/>
  <c r="BY101" i="17"/>
  <c r="E25" i="26"/>
  <c r="F31" i="70"/>
  <c r="CH100" i="17"/>
  <c r="K24" i="26"/>
  <c r="O30" i="70"/>
  <c r="CA100" i="17"/>
  <c r="G24" i="26"/>
  <c r="H30" i="70"/>
  <c r="CG99" i="17"/>
  <c r="J23" i="26"/>
  <c r="N29" i="70"/>
  <c r="BZ98" i="17"/>
  <c r="F22" i="26"/>
  <c r="G28" i="70"/>
  <c r="CF98" i="17"/>
  <c r="I22" i="26"/>
  <c r="M28" i="70"/>
  <c r="BX98" i="17"/>
  <c r="D22" i="26"/>
  <c r="E28" i="70"/>
  <c r="CJ94" i="17"/>
  <c r="L18" i="26"/>
  <c r="Q24" i="70"/>
  <c r="CG94" i="17"/>
  <c r="J18" i="26"/>
  <c r="N24" i="70"/>
  <c r="BW94" i="17"/>
  <c r="C18" i="26"/>
  <c r="D24" i="70"/>
  <c r="BZ93" i="17"/>
  <c r="F17" i="26"/>
  <c r="G23" i="70"/>
  <c r="CF93" i="17"/>
  <c r="I17" i="26"/>
  <c r="B16" i="26"/>
  <c r="CB92" i="17"/>
  <c r="H16" i="26"/>
  <c r="I22" i="70"/>
  <c r="BY92" i="17"/>
  <c r="E16" i="26"/>
  <c r="F22" i="70"/>
  <c r="CH91" i="17"/>
  <c r="K15" i="26"/>
  <c r="O21" i="70"/>
  <c r="CA91" i="17"/>
  <c r="G15" i="26"/>
  <c r="H21" i="70"/>
  <c r="CJ90" i="17"/>
  <c r="L14" i="26"/>
  <c r="Q20" i="70"/>
  <c r="CG90" i="17"/>
  <c r="J14" i="26"/>
  <c r="N20" i="70"/>
  <c r="BW90" i="17"/>
  <c r="C14" i="26"/>
  <c r="D20" i="70"/>
  <c r="BZ89" i="17"/>
  <c r="F13" i="26"/>
  <c r="G19" i="70"/>
  <c r="CF89" i="17"/>
  <c r="I13" i="26"/>
  <c r="B12" i="26"/>
  <c r="CB88" i="17"/>
  <c r="H12" i="26"/>
  <c r="I18" i="70"/>
  <c r="BY88" i="17"/>
  <c r="E12" i="26"/>
  <c r="F18" i="70"/>
  <c r="CH87" i="17"/>
  <c r="K11" i="26"/>
  <c r="O17" i="70"/>
  <c r="CA87" i="17"/>
  <c r="G11" i="26"/>
  <c r="H17" i="70"/>
  <c r="CJ86" i="17"/>
  <c r="L10" i="26"/>
  <c r="Q16" i="70"/>
  <c r="CG86" i="17"/>
  <c r="J10" i="26"/>
  <c r="N16" i="70"/>
  <c r="BW86" i="17"/>
  <c r="C10" i="26"/>
  <c r="D16" i="70"/>
  <c r="BZ85" i="17"/>
  <c r="F9" i="26"/>
  <c r="G15" i="70"/>
  <c r="CF85" i="17"/>
  <c r="I9" i="26"/>
  <c r="B8" i="26"/>
  <c r="CB84" i="17"/>
  <c r="H8" i="26"/>
  <c r="I14" i="70"/>
  <c r="BY84" i="17"/>
  <c r="E8" i="26"/>
  <c r="F14" i="70"/>
  <c r="CH83" i="17"/>
  <c r="K7" i="26"/>
  <c r="O13" i="70"/>
  <c r="CA83" i="17"/>
  <c r="G7" i="26"/>
  <c r="H13" i="70"/>
  <c r="CJ82" i="17"/>
  <c r="L6" i="26"/>
  <c r="Q12" i="70"/>
  <c r="CG82" i="17"/>
  <c r="J6" i="26"/>
  <c r="N12" i="70"/>
  <c r="BW82" i="17"/>
  <c r="C6" i="26"/>
  <c r="D12" i="70"/>
  <c r="BZ81" i="17"/>
  <c r="F5" i="26"/>
  <c r="G11" i="70"/>
  <c r="CF81" i="17"/>
  <c r="I5" i="26"/>
  <c r="BP128" i="17"/>
  <c r="C122" i="26"/>
  <c r="BW146" i="17"/>
  <c r="F121" i="26"/>
  <c r="BZ145" i="17"/>
  <c r="BO127" i="17"/>
  <c r="D121" i="26"/>
  <c r="BX145" i="17"/>
  <c r="B120" i="26"/>
  <c r="BL126" i="17"/>
  <c r="BM126" i="17"/>
  <c r="BV144" i="17"/>
  <c r="H120" i="26"/>
  <c r="CB144" i="17"/>
  <c r="E120" i="26"/>
  <c r="BY144" i="17"/>
  <c r="BQ125" i="17"/>
  <c r="G119" i="26"/>
  <c r="CA143" i="17"/>
  <c r="BP124" i="17"/>
  <c r="C118" i="26"/>
  <c r="BW142" i="17"/>
  <c r="F117" i="26"/>
  <c r="BZ141" i="17"/>
  <c r="BO123" i="17"/>
  <c r="D117" i="26"/>
  <c r="BX141" i="17"/>
  <c r="B116" i="26"/>
  <c r="BL122" i="17"/>
  <c r="BM122" i="17"/>
  <c r="BV140" i="17"/>
  <c r="H116" i="26"/>
  <c r="CB140" i="17"/>
  <c r="E116" i="26"/>
  <c r="BY140" i="17"/>
  <c r="BQ121" i="17"/>
  <c r="G115" i="26"/>
  <c r="CA139" i="17"/>
  <c r="L114" i="26"/>
  <c r="CJ138" i="17"/>
  <c r="BP120" i="17"/>
  <c r="C114" i="26"/>
  <c r="BW138" i="17"/>
  <c r="F113" i="26"/>
  <c r="BZ137" i="17"/>
  <c r="BO119" i="17"/>
  <c r="D113" i="26"/>
  <c r="BX137" i="17"/>
  <c r="B112" i="26"/>
  <c r="BL118" i="17"/>
  <c r="BM118" i="17"/>
  <c r="BV136" i="17"/>
  <c r="H112" i="26"/>
  <c r="CB136" i="17"/>
  <c r="E112" i="26"/>
  <c r="BY136" i="17"/>
  <c r="BQ117" i="17"/>
  <c r="G111" i="26"/>
  <c r="CA135" i="17"/>
  <c r="L110" i="26"/>
  <c r="CJ134" i="17"/>
  <c r="BP116" i="17"/>
  <c r="C110" i="26"/>
  <c r="BW134" i="17"/>
  <c r="F109" i="26"/>
  <c r="BZ133" i="17"/>
  <c r="BO115" i="17"/>
  <c r="D109" i="26"/>
  <c r="BX133" i="17"/>
  <c r="L105" i="26"/>
  <c r="BS146" i="17"/>
  <c r="BP111" i="17"/>
  <c r="C105" i="26"/>
  <c r="BF146" i="17"/>
  <c r="F104" i="26"/>
  <c r="BO110" i="17"/>
  <c r="D104" i="26"/>
  <c r="BG145" i="17"/>
  <c r="B103" i="26"/>
  <c r="BL109" i="17"/>
  <c r="BE144" i="17"/>
  <c r="BM109" i="17"/>
  <c r="H103" i="26"/>
  <c r="BK144" i="17"/>
  <c r="E103" i="26"/>
  <c r="BH144" i="17"/>
  <c r="BQ108" i="17"/>
  <c r="G102" i="26"/>
  <c r="BP107" i="17"/>
  <c r="C101" i="26"/>
  <c r="BF142" i="17"/>
  <c r="F100" i="26"/>
  <c r="BI141" i="17"/>
  <c r="BO106" i="17"/>
  <c r="D100" i="26"/>
  <c r="BG141" i="17"/>
  <c r="B99" i="26"/>
  <c r="BL105" i="17"/>
  <c r="BE140" i="17"/>
  <c r="BM105" i="17"/>
  <c r="H99" i="26"/>
  <c r="BK140" i="17"/>
  <c r="E99" i="26"/>
  <c r="BQ104" i="17"/>
  <c r="G98" i="26"/>
  <c r="BJ139" i="17"/>
  <c r="L97" i="26"/>
  <c r="BP103" i="17"/>
  <c r="C97" i="26"/>
  <c r="BF138" i="17"/>
  <c r="F96" i="26"/>
  <c r="BI137" i="17"/>
  <c r="BO102" i="17"/>
  <c r="D96" i="26"/>
  <c r="BG137" i="17"/>
  <c r="B95" i="26"/>
  <c r="BM101" i="17"/>
  <c r="BL101" i="17"/>
  <c r="BE136" i="17"/>
  <c r="H95" i="26"/>
  <c r="BK136" i="17"/>
  <c r="E95" i="26"/>
  <c r="BH136" i="17"/>
  <c r="BQ100" i="17"/>
  <c r="G94" i="26"/>
  <c r="BJ135" i="17"/>
  <c r="BP99" i="17"/>
  <c r="C93" i="26"/>
  <c r="BF134" i="17"/>
  <c r="F92" i="26"/>
  <c r="BI133" i="17"/>
  <c r="BO98" i="17"/>
  <c r="D92" i="26"/>
  <c r="BP94" i="17"/>
  <c r="J88" i="26"/>
  <c r="BO93" i="17"/>
  <c r="I87" i="26"/>
  <c r="B86" i="26"/>
  <c r="BL92" i="17"/>
  <c r="BM92" i="17"/>
  <c r="BQ91" i="17"/>
  <c r="K85" i="26"/>
  <c r="BP90" i="17"/>
  <c r="J84" i="26"/>
  <c r="BO89" i="17"/>
  <c r="I83" i="26"/>
  <c r="B82" i="26"/>
  <c r="BL88" i="17"/>
  <c r="BM88" i="17"/>
  <c r="BQ87" i="17"/>
  <c r="K81" i="26"/>
  <c r="BP86" i="17"/>
  <c r="J80" i="26"/>
  <c r="BO85" i="17"/>
  <c r="I79" i="26"/>
  <c r="B78" i="26"/>
  <c r="BL84" i="17"/>
  <c r="BM84" i="17"/>
  <c r="BQ83" i="17"/>
  <c r="K77" i="26"/>
  <c r="BP82" i="17"/>
  <c r="J76" i="26"/>
  <c r="BO81" i="17"/>
  <c r="I75" i="26"/>
  <c r="N74" i="17"/>
  <c r="J74" i="36"/>
  <c r="M73" i="17"/>
  <c r="I73" i="36"/>
  <c r="B72" i="36"/>
  <c r="O71" i="17"/>
  <c r="K71" i="36"/>
  <c r="N70" i="17"/>
  <c r="J70" i="36"/>
  <c r="M69" i="17"/>
  <c r="I69" i="36"/>
  <c r="B68" i="36"/>
  <c r="K68" i="17"/>
  <c r="J68" i="17"/>
  <c r="O67" i="17"/>
  <c r="K67" i="36"/>
  <c r="N66" i="17"/>
  <c r="J66" i="36"/>
  <c r="M65" i="17"/>
  <c r="I65" i="36"/>
  <c r="B64" i="36"/>
  <c r="O63" i="17"/>
  <c r="K63" i="36"/>
  <c r="N62" i="17"/>
  <c r="J62" i="36"/>
  <c r="M61" i="17"/>
  <c r="I61" i="36"/>
  <c r="N57" i="17"/>
  <c r="J57" i="36"/>
  <c r="M56" i="17"/>
  <c r="I56" i="36"/>
  <c r="B55" i="36"/>
  <c r="O54" i="17"/>
  <c r="K54" i="36"/>
  <c r="N53" i="17"/>
  <c r="J53" i="36"/>
  <c r="M52" i="17"/>
  <c r="I52" i="36"/>
  <c r="B51" i="36"/>
  <c r="O50" i="17"/>
  <c r="K50" i="36"/>
  <c r="N49" i="17"/>
  <c r="J49" i="36"/>
  <c r="M48" i="17"/>
  <c r="I48" i="36"/>
  <c r="B47" i="36"/>
  <c r="O46" i="17"/>
  <c r="K46" i="36"/>
  <c r="N45" i="17"/>
  <c r="J45" i="36"/>
  <c r="M44" i="17"/>
  <c r="I44" i="36"/>
  <c r="N40" i="17"/>
  <c r="J40" i="36"/>
  <c r="B38" i="36"/>
  <c r="K38" i="17"/>
  <c r="J38" i="17"/>
  <c r="O37" i="17"/>
  <c r="K37" i="36"/>
  <c r="N36" i="17"/>
  <c r="J36" i="36"/>
  <c r="B34" i="36"/>
  <c r="O33" i="17"/>
  <c r="K33" i="36"/>
  <c r="N32" i="17"/>
  <c r="J32" i="36"/>
  <c r="J30" i="17"/>
  <c r="K30" i="17"/>
  <c r="L30" i="17"/>
  <c r="B30" i="36"/>
  <c r="O29" i="17"/>
  <c r="K29" i="36"/>
  <c r="N28" i="17"/>
  <c r="J28" i="36"/>
  <c r="N23" i="17"/>
  <c r="J23" i="36"/>
  <c r="M22" i="17"/>
  <c r="I22" i="36"/>
  <c r="B21" i="36"/>
  <c r="O20" i="17"/>
  <c r="K20" i="36"/>
  <c r="N19" i="17"/>
  <c r="J19" i="36"/>
  <c r="M18" i="17"/>
  <c r="I18" i="36"/>
  <c r="B17" i="36"/>
  <c r="O16" i="17"/>
  <c r="K16" i="36"/>
  <c r="N15" i="17"/>
  <c r="J15" i="36"/>
  <c r="M14" i="17"/>
  <c r="I14" i="36"/>
  <c r="B13" i="36"/>
  <c r="J13" i="17"/>
  <c r="K13" i="17"/>
  <c r="L13" i="17"/>
  <c r="O12" i="17"/>
  <c r="K12" i="36"/>
  <c r="N11" i="17"/>
  <c r="J11" i="36"/>
  <c r="M10" i="17"/>
  <c r="I10" i="36"/>
  <c r="N75" i="68"/>
  <c r="E75" i="68"/>
  <c r="F74" i="68"/>
  <c r="Q73" i="68"/>
  <c r="H73" i="68"/>
  <c r="C73" i="68"/>
  <c r="I72" i="68"/>
  <c r="D72" i="68"/>
  <c r="N71" i="68"/>
  <c r="E71" i="68"/>
  <c r="F70" i="68"/>
  <c r="Q69" i="68"/>
  <c r="H69" i="68"/>
  <c r="C69" i="68"/>
  <c r="I68" i="68"/>
  <c r="D68" i="68"/>
  <c r="N67" i="68"/>
  <c r="E67" i="68"/>
  <c r="F66" i="68"/>
  <c r="Q65" i="68"/>
  <c r="H65" i="68"/>
  <c r="C65" i="68"/>
  <c r="I64" i="68"/>
  <c r="D64" i="68"/>
  <c r="N63" i="68"/>
  <c r="E63" i="68"/>
  <c r="F62" i="68"/>
  <c r="Q61" i="68"/>
  <c r="O58" i="68"/>
  <c r="G58" i="68"/>
  <c r="C58" i="68"/>
  <c r="M57" i="68"/>
  <c r="I57" i="68"/>
  <c r="E57" i="68"/>
  <c r="G56" i="68"/>
  <c r="C56" i="68"/>
  <c r="I55" i="68"/>
  <c r="E55" i="68"/>
  <c r="G54" i="68"/>
  <c r="C54" i="68"/>
  <c r="M53" i="68"/>
  <c r="I53" i="68"/>
  <c r="E53" i="68"/>
  <c r="G52" i="68"/>
  <c r="C52" i="68"/>
  <c r="I51" i="68"/>
  <c r="E51" i="68"/>
  <c r="O50" i="68"/>
  <c r="G50" i="68"/>
  <c r="C50" i="68"/>
  <c r="M49" i="68"/>
  <c r="I49" i="68"/>
  <c r="E49" i="68"/>
  <c r="G48" i="68"/>
  <c r="C48" i="68"/>
  <c r="I47" i="68"/>
  <c r="E47" i="68"/>
  <c r="O46" i="68"/>
  <c r="G46" i="68"/>
  <c r="C46" i="68"/>
  <c r="M45" i="68"/>
  <c r="I45" i="68"/>
  <c r="E45" i="68"/>
  <c r="Q43" i="68"/>
  <c r="N41" i="68"/>
  <c r="E41" i="68"/>
  <c r="F40" i="68"/>
  <c r="Q39" i="68"/>
  <c r="H39" i="68"/>
  <c r="C39" i="68"/>
  <c r="I38" i="68"/>
  <c r="D38" i="68"/>
  <c r="N37" i="68"/>
  <c r="E37" i="68"/>
  <c r="F36" i="68"/>
  <c r="Q35" i="68"/>
  <c r="H35" i="68"/>
  <c r="C35" i="68"/>
  <c r="I34" i="68"/>
  <c r="D34" i="68"/>
  <c r="N33" i="68"/>
  <c r="E33" i="68"/>
  <c r="F32" i="68"/>
  <c r="Q31" i="68"/>
  <c r="H31" i="68"/>
  <c r="C31" i="68"/>
  <c r="I30" i="68"/>
  <c r="D30" i="68"/>
  <c r="N29" i="68"/>
  <c r="E29" i="68"/>
  <c r="F28" i="68"/>
  <c r="Q27" i="68"/>
  <c r="O24" i="68"/>
  <c r="G24" i="68"/>
  <c r="C24" i="68"/>
  <c r="M23" i="68"/>
  <c r="I23" i="68"/>
  <c r="E23" i="68"/>
  <c r="G22" i="68"/>
  <c r="C22" i="68"/>
  <c r="I21" i="68"/>
  <c r="E21" i="68"/>
  <c r="O20" i="68"/>
  <c r="G20" i="68"/>
  <c r="C20" i="68"/>
  <c r="M19" i="68"/>
  <c r="I19" i="68"/>
  <c r="E19" i="68"/>
  <c r="G18" i="68"/>
  <c r="C18" i="68"/>
  <c r="I17" i="68"/>
  <c r="E17" i="68"/>
  <c r="O16" i="68"/>
  <c r="G16" i="68"/>
  <c r="C16" i="68"/>
  <c r="M15" i="68"/>
  <c r="I15" i="68"/>
  <c r="E15" i="68"/>
  <c r="G14" i="68"/>
  <c r="C14" i="68"/>
  <c r="I13" i="68"/>
  <c r="E13" i="68"/>
  <c r="O12" i="68"/>
  <c r="G12" i="68"/>
  <c r="C12" i="68"/>
  <c r="M11" i="68"/>
  <c r="I11" i="68"/>
  <c r="E11" i="68"/>
  <c r="Q9" i="68"/>
  <c r="Q41" i="73"/>
  <c r="H41" i="73"/>
  <c r="D41" i="73"/>
  <c r="F40" i="73"/>
  <c r="Q39" i="73"/>
  <c r="H39" i="73"/>
  <c r="D39" i="73"/>
  <c r="Q37" i="73"/>
  <c r="H37" i="73"/>
  <c r="D37" i="73"/>
  <c r="N36" i="73"/>
  <c r="F36" i="73"/>
  <c r="Q35" i="73"/>
  <c r="H35" i="73"/>
  <c r="D35" i="73"/>
  <c r="F34" i="73"/>
  <c r="Q33" i="73"/>
  <c r="H33" i="73"/>
  <c r="D33" i="73"/>
  <c r="F32" i="73"/>
  <c r="Q31" i="73"/>
  <c r="H31" i="73"/>
  <c r="D31" i="73"/>
  <c r="F30" i="73"/>
  <c r="Q29" i="73"/>
  <c r="H29" i="73"/>
  <c r="D29" i="73"/>
  <c r="Q27" i="73"/>
  <c r="G24" i="73"/>
  <c r="C24" i="73"/>
  <c r="M23" i="73"/>
  <c r="I23" i="73"/>
  <c r="E23" i="73"/>
  <c r="G22" i="73"/>
  <c r="C22" i="73"/>
  <c r="M21" i="73"/>
  <c r="I21" i="73"/>
  <c r="E21" i="73"/>
  <c r="O20" i="73"/>
  <c r="G20" i="73"/>
  <c r="C20" i="73"/>
  <c r="M19" i="73"/>
  <c r="I19" i="73"/>
  <c r="E19" i="73"/>
  <c r="G18" i="73"/>
  <c r="C18" i="73"/>
  <c r="I17" i="73"/>
  <c r="E17" i="73"/>
  <c r="O16" i="73"/>
  <c r="G16" i="73"/>
  <c r="C16" i="73"/>
  <c r="M15" i="73"/>
  <c r="I15" i="73"/>
  <c r="E15" i="73"/>
  <c r="G14" i="73"/>
  <c r="C14" i="73"/>
  <c r="I13" i="73"/>
  <c r="E13" i="73"/>
  <c r="O12" i="73"/>
  <c r="G12" i="73"/>
  <c r="C12" i="73"/>
  <c r="M11" i="73"/>
  <c r="I11" i="73"/>
  <c r="E11" i="73"/>
  <c r="Q9" i="73"/>
  <c r="O58" i="69"/>
  <c r="G58" i="69"/>
  <c r="C58" i="69"/>
  <c r="M57" i="69"/>
  <c r="I57" i="69"/>
  <c r="E57" i="69"/>
  <c r="G56" i="69"/>
  <c r="C56" i="69"/>
  <c r="I55" i="69"/>
  <c r="E55" i="69"/>
  <c r="G54" i="69"/>
  <c r="C54" i="69"/>
  <c r="M53" i="69"/>
  <c r="I53" i="69"/>
  <c r="E53" i="69"/>
  <c r="G52" i="69"/>
  <c r="C52" i="69"/>
  <c r="I51" i="69"/>
  <c r="E51" i="69"/>
  <c r="O50" i="69"/>
  <c r="G50" i="69"/>
  <c r="C50" i="69"/>
  <c r="M49" i="69"/>
  <c r="I49" i="69"/>
  <c r="E49" i="69"/>
  <c r="G48" i="69"/>
  <c r="C48" i="69"/>
  <c r="I47" i="69"/>
  <c r="E47" i="69"/>
  <c r="O46" i="69"/>
  <c r="G46" i="69"/>
  <c r="C46" i="69"/>
  <c r="M45" i="69"/>
  <c r="I45" i="69"/>
  <c r="E45" i="69"/>
  <c r="Q43" i="69"/>
  <c r="N41" i="69"/>
  <c r="F41" i="69"/>
  <c r="Q40" i="69"/>
  <c r="H40" i="69"/>
  <c r="D40" i="69"/>
  <c r="F39" i="69"/>
  <c r="Q38" i="69"/>
  <c r="H38" i="69"/>
  <c r="D38" i="69"/>
  <c r="N37" i="69"/>
  <c r="F37" i="69"/>
  <c r="Q36" i="69"/>
  <c r="H36" i="69"/>
  <c r="D36" i="69"/>
  <c r="F35" i="69"/>
  <c r="Q34" i="69"/>
  <c r="H34" i="69"/>
  <c r="D34" i="69"/>
  <c r="N33" i="69"/>
  <c r="F33" i="69"/>
  <c r="Q32" i="69"/>
  <c r="H32" i="69"/>
  <c r="D32" i="69"/>
  <c r="F31" i="69"/>
  <c r="Q30" i="69"/>
  <c r="H30" i="69"/>
  <c r="D30" i="69"/>
  <c r="N29" i="69"/>
  <c r="F29" i="69"/>
  <c r="Q28" i="69"/>
  <c r="H28" i="69"/>
  <c r="D28" i="69"/>
  <c r="I24" i="69"/>
  <c r="E24" i="69"/>
  <c r="G23" i="69"/>
  <c r="C23" i="69"/>
  <c r="I22" i="69"/>
  <c r="E22" i="69"/>
  <c r="O21" i="69"/>
  <c r="G21" i="69"/>
  <c r="C21" i="69"/>
  <c r="I20" i="69"/>
  <c r="E20" i="69"/>
  <c r="G19" i="69"/>
  <c r="C19" i="69"/>
  <c r="I18" i="69"/>
  <c r="E18" i="69"/>
  <c r="O17" i="69"/>
  <c r="G17" i="69"/>
  <c r="C17" i="69"/>
  <c r="I16" i="69"/>
  <c r="E16" i="69"/>
  <c r="G15" i="69"/>
  <c r="C15" i="69"/>
  <c r="M14" i="69"/>
  <c r="I14" i="69"/>
  <c r="E14" i="69"/>
  <c r="O13" i="69"/>
  <c r="G13" i="69"/>
  <c r="C13" i="69"/>
  <c r="I12" i="69"/>
  <c r="E12" i="69"/>
  <c r="G11" i="69"/>
  <c r="C11" i="69"/>
  <c r="Q58" i="70"/>
  <c r="H58" i="70"/>
  <c r="N57" i="70"/>
  <c r="F57" i="70"/>
  <c r="D56" i="70"/>
  <c r="Q54" i="70"/>
  <c r="H54" i="70"/>
  <c r="F53" i="70"/>
  <c r="I52" i="70"/>
  <c r="G51" i="70"/>
  <c r="E50" i="70"/>
  <c r="C49" i="70"/>
  <c r="O47" i="70"/>
  <c r="Q41" i="70"/>
  <c r="N40" i="70"/>
  <c r="H37" i="70"/>
  <c r="F36" i="70"/>
  <c r="D35" i="70"/>
  <c r="Q33" i="70"/>
  <c r="N32" i="70"/>
  <c r="H29" i="70"/>
  <c r="F28" i="70"/>
  <c r="I23" i="70"/>
  <c r="G22" i="70"/>
  <c r="E21" i="70"/>
  <c r="C20" i="70"/>
  <c r="I15" i="70"/>
  <c r="G14" i="70"/>
  <c r="E13" i="70"/>
  <c r="C12" i="70"/>
  <c r="Q9" i="70"/>
  <c r="C95" i="71"/>
  <c r="H91" i="71"/>
  <c r="D90" i="71"/>
  <c r="I86" i="71"/>
  <c r="E85" i="71"/>
  <c r="Q83" i="71"/>
  <c r="M82" i="71"/>
  <c r="F80" i="71"/>
  <c r="D66" i="71"/>
  <c r="N63" i="71"/>
  <c r="F59" i="71"/>
  <c r="D58" i="71"/>
  <c r="Q56" i="71"/>
  <c r="Q50" i="71"/>
  <c r="F47" i="71"/>
  <c r="C46" i="71"/>
  <c r="D41" i="71"/>
  <c r="O39" i="71"/>
  <c r="I37" i="71"/>
  <c r="Q34" i="71"/>
  <c r="M33" i="71"/>
  <c r="E25" i="71"/>
  <c r="C24" i="71"/>
  <c r="M21" i="71"/>
  <c r="G18" i="71"/>
  <c r="E17" i="71"/>
  <c r="C16" i="71"/>
  <c r="I11" i="71"/>
  <c r="H93" i="72"/>
  <c r="F92" i="72"/>
  <c r="Q89" i="72"/>
  <c r="H85" i="72"/>
  <c r="D83" i="72"/>
  <c r="H77" i="72"/>
  <c r="I73" i="72"/>
  <c r="G64" i="72"/>
  <c r="C62" i="72"/>
  <c r="H33" i="72"/>
  <c r="E27" i="72"/>
  <c r="I13" i="72"/>
  <c r="D75" i="74"/>
  <c r="Q65" i="74"/>
  <c r="G54" i="74"/>
  <c r="N41" i="74"/>
  <c r="F37" i="74"/>
  <c r="D28" i="74"/>
  <c r="O21" i="74"/>
  <c r="G17" i="74"/>
  <c r="CP568" i="17"/>
  <c r="E78" i="34"/>
  <c r="DF549" i="17"/>
  <c r="D149" i="34"/>
  <c r="BG279" i="17"/>
  <c r="D52" i="19"/>
  <c r="BE246" i="17"/>
  <c r="M199" i="17"/>
  <c r="I15" i="31"/>
  <c r="BK110" i="17"/>
  <c r="DH579" i="17"/>
  <c r="F179" i="34"/>
  <c r="DD578" i="17"/>
  <c r="C94" i="72"/>
  <c r="DO576" i="17"/>
  <c r="J176" i="34"/>
  <c r="DF575" i="17"/>
  <c r="D175" i="34"/>
  <c r="E91" i="72"/>
  <c r="DP573" i="17"/>
  <c r="K173" i="34"/>
  <c r="O89" i="72"/>
  <c r="DO572" i="17"/>
  <c r="J172" i="34"/>
  <c r="DN571" i="17"/>
  <c r="I171" i="34"/>
  <c r="M87" i="72"/>
  <c r="N87" i="72"/>
  <c r="I626" i="1"/>
  <c r="O87" i="72"/>
  <c r="D87" i="72"/>
  <c r="E87" i="72"/>
  <c r="E626" i="1"/>
  <c r="H87" i="72"/>
  <c r="K87" i="72"/>
  <c r="J87" i="72"/>
  <c r="L87" i="72"/>
  <c r="DP569" i="17"/>
  <c r="K169" i="34"/>
  <c r="O85" i="72"/>
  <c r="DO568" i="17"/>
  <c r="J168" i="34"/>
  <c r="DN567" i="17"/>
  <c r="I167" i="34"/>
  <c r="M83" i="72"/>
  <c r="DD566" i="17"/>
  <c r="C82" i="72"/>
  <c r="DP565" i="17"/>
  <c r="K165" i="34"/>
  <c r="O81" i="72"/>
  <c r="DO564" i="17"/>
  <c r="J164" i="34"/>
  <c r="DN563" i="17"/>
  <c r="I163" i="34"/>
  <c r="M79" i="72"/>
  <c r="DD562" i="17"/>
  <c r="C78" i="72"/>
  <c r="DP557" i="17"/>
  <c r="K157" i="34"/>
  <c r="O73" i="72"/>
  <c r="DE556" i="17"/>
  <c r="C156" i="34"/>
  <c r="D72" i="72"/>
  <c r="B154" i="34"/>
  <c r="DR552" i="17"/>
  <c r="L152" i="34"/>
  <c r="Q68" i="72"/>
  <c r="DE552" i="17"/>
  <c r="C152" i="34"/>
  <c r="D68" i="72"/>
  <c r="DG550" i="17"/>
  <c r="E150" i="34"/>
  <c r="F66" i="72"/>
  <c r="DI549" i="17"/>
  <c r="G149" i="34"/>
  <c r="H65" i="72"/>
  <c r="DE548" i="17"/>
  <c r="C148" i="34"/>
  <c r="D64" i="72"/>
  <c r="DN547" i="17"/>
  <c r="I147" i="34"/>
  <c r="DJ546" i="17"/>
  <c r="H146" i="34"/>
  <c r="I62" i="72"/>
  <c r="DR544" i="17"/>
  <c r="L144" i="34"/>
  <c r="Q60" i="72"/>
  <c r="DH543" i="17"/>
  <c r="F143" i="34"/>
  <c r="G59" i="72"/>
  <c r="DJ542" i="17"/>
  <c r="H142" i="34"/>
  <c r="I58" i="72"/>
  <c r="DR540" i="17"/>
  <c r="L140" i="34"/>
  <c r="Q56" i="72"/>
  <c r="DE540" i="17"/>
  <c r="C140" i="34"/>
  <c r="D56" i="72"/>
  <c r="DF539" i="17"/>
  <c r="D139" i="34"/>
  <c r="E55" i="72"/>
  <c r="DF535" i="17"/>
  <c r="D135" i="34"/>
  <c r="E51" i="72"/>
  <c r="DJ534" i="17"/>
  <c r="H134" i="34"/>
  <c r="I50" i="72"/>
  <c r="DP533" i="17"/>
  <c r="K133" i="34"/>
  <c r="O49" i="72"/>
  <c r="DO532" i="17"/>
  <c r="J132" i="34"/>
  <c r="N48" i="72"/>
  <c r="DH531" i="17"/>
  <c r="F131" i="34"/>
  <c r="G47" i="72"/>
  <c r="DJ530" i="17"/>
  <c r="H130" i="34"/>
  <c r="I46" i="72"/>
  <c r="DI529" i="17"/>
  <c r="G129" i="34"/>
  <c r="H45" i="72"/>
  <c r="DO528" i="17"/>
  <c r="J128" i="34"/>
  <c r="DN527" i="17"/>
  <c r="I127" i="34"/>
  <c r="M43" i="72"/>
  <c r="DG526" i="17"/>
  <c r="E126" i="34"/>
  <c r="F42" i="72"/>
  <c r="DR524" i="17"/>
  <c r="L124" i="34"/>
  <c r="Q40" i="72"/>
  <c r="DH523" i="17"/>
  <c r="F123" i="34"/>
  <c r="G39" i="72"/>
  <c r="DD522" i="17"/>
  <c r="C38" i="72"/>
  <c r="DP521" i="17"/>
  <c r="K121" i="34"/>
  <c r="O37" i="72"/>
  <c r="DO520" i="17"/>
  <c r="J120" i="34"/>
  <c r="DH519" i="17"/>
  <c r="F119" i="34"/>
  <c r="G35" i="72"/>
  <c r="DJ518" i="17"/>
  <c r="H118" i="34"/>
  <c r="I34" i="72"/>
  <c r="O33" i="72"/>
  <c r="DP517" i="17"/>
  <c r="K117" i="34"/>
  <c r="DA578" i="17"/>
  <c r="L88" i="34"/>
  <c r="Q94" i="71"/>
  <c r="CM576" i="17"/>
  <c r="C92" i="71"/>
  <c r="CX574" i="17"/>
  <c r="J84" i="34"/>
  <c r="N90" i="71"/>
  <c r="CS572" i="17"/>
  <c r="H82" i="34"/>
  <c r="I88" i="71"/>
  <c r="CY571" i="17"/>
  <c r="K81" i="34"/>
  <c r="O87" i="71"/>
  <c r="CX570" i="17"/>
  <c r="J80" i="34"/>
  <c r="N86" i="71"/>
  <c r="CY567" i="17"/>
  <c r="K77" i="34"/>
  <c r="O83" i="71"/>
  <c r="CW565" i="17"/>
  <c r="I75" i="34"/>
  <c r="M81" i="71"/>
  <c r="CM564" i="17"/>
  <c r="C80" i="71"/>
  <c r="CX562" i="17"/>
  <c r="J72" i="34"/>
  <c r="N78" i="71"/>
  <c r="CO557" i="17"/>
  <c r="D67" i="34"/>
  <c r="E73" i="71"/>
  <c r="CS556" i="17"/>
  <c r="H66" i="34"/>
  <c r="I72" i="71"/>
  <c r="CY555" i="17"/>
  <c r="K65" i="34"/>
  <c r="O71" i="71"/>
  <c r="CM552" i="17"/>
  <c r="C68" i="71"/>
  <c r="CW549" i="17"/>
  <c r="I59" i="34"/>
  <c r="M65" i="71"/>
  <c r="CS548" i="17"/>
  <c r="H58" i="34"/>
  <c r="I64" i="71"/>
  <c r="CY547" i="17"/>
  <c r="K57" i="34"/>
  <c r="O63" i="71"/>
  <c r="CW545" i="17"/>
  <c r="I55" i="34"/>
  <c r="M61" i="71"/>
  <c r="CS544" i="17"/>
  <c r="H54" i="34"/>
  <c r="I60" i="71"/>
  <c r="CY543" i="17"/>
  <c r="K53" i="34"/>
  <c r="O59" i="71"/>
  <c r="CX542" i="17"/>
  <c r="J52" i="34"/>
  <c r="N58" i="71"/>
  <c r="CW541" i="17"/>
  <c r="I51" i="34"/>
  <c r="M57" i="71"/>
  <c r="CM540" i="17"/>
  <c r="C56" i="71"/>
  <c r="CY539" i="17"/>
  <c r="K49" i="34"/>
  <c r="O55" i="71"/>
  <c r="CY535" i="17"/>
  <c r="K45" i="34"/>
  <c r="CX534" i="17"/>
  <c r="J44" i="34"/>
  <c r="N50" i="71"/>
  <c r="CW533" i="17"/>
  <c r="I43" i="34"/>
  <c r="CN530" i="17"/>
  <c r="C40" i="34"/>
  <c r="D46" i="71"/>
  <c r="CO529" i="17"/>
  <c r="D39" i="34"/>
  <c r="E45" i="71"/>
  <c r="CS528" i="17"/>
  <c r="H38" i="34"/>
  <c r="I44" i="71"/>
  <c r="CY527" i="17"/>
  <c r="K37" i="34"/>
  <c r="CX526" i="17"/>
  <c r="J36" i="34"/>
  <c r="N42" i="71"/>
  <c r="CW525" i="17"/>
  <c r="I35" i="34"/>
  <c r="CN522" i="17"/>
  <c r="C32" i="34"/>
  <c r="D38" i="71"/>
  <c r="CQ513" i="17"/>
  <c r="F23" i="34"/>
  <c r="G29" i="71"/>
  <c r="B22" i="34"/>
  <c r="CY511" i="17"/>
  <c r="K21" i="34"/>
  <c r="O27" i="71"/>
  <c r="CX510" i="17"/>
  <c r="J20" i="34"/>
  <c r="N26" i="71"/>
  <c r="CR507" i="17"/>
  <c r="G17" i="34"/>
  <c r="H23" i="71"/>
  <c r="CN506" i="17"/>
  <c r="C16" i="34"/>
  <c r="D22" i="71"/>
  <c r="CY503" i="17"/>
  <c r="K13" i="34"/>
  <c r="O19" i="71"/>
  <c r="CX502" i="17"/>
  <c r="J12" i="34"/>
  <c r="N18" i="71"/>
  <c r="CW501" i="17"/>
  <c r="I11" i="34"/>
  <c r="CS500" i="17"/>
  <c r="H10" i="34"/>
  <c r="I16" i="71"/>
  <c r="DA498" i="17"/>
  <c r="L8" i="34"/>
  <c r="Q14" i="71"/>
  <c r="CQ497" i="17"/>
  <c r="F7" i="34"/>
  <c r="G13" i="71"/>
  <c r="B6" i="34"/>
  <c r="CY495" i="17"/>
  <c r="K5" i="34"/>
  <c r="O11" i="71"/>
  <c r="DP512" i="17"/>
  <c r="K112" i="34"/>
  <c r="O28" i="72"/>
  <c r="DO511" i="17"/>
  <c r="J111" i="34"/>
  <c r="N27" i="72"/>
  <c r="DN510" i="17"/>
  <c r="I110" i="34"/>
  <c r="M26" i="72"/>
  <c r="DJ509" i="17"/>
  <c r="H109" i="34"/>
  <c r="I25" i="72"/>
  <c r="DP508" i="17"/>
  <c r="K108" i="34"/>
  <c r="DO507" i="17"/>
  <c r="J107" i="34"/>
  <c r="N23" i="72"/>
  <c r="DN506" i="17"/>
  <c r="I106" i="34"/>
  <c r="M22" i="72"/>
  <c r="DG505" i="17"/>
  <c r="E105" i="34"/>
  <c r="F21" i="72"/>
  <c r="DI504" i="17"/>
  <c r="G104" i="34"/>
  <c r="H20" i="72"/>
  <c r="DE503" i="17"/>
  <c r="C103" i="34"/>
  <c r="D19" i="72"/>
  <c r="DF502" i="17"/>
  <c r="D102" i="34"/>
  <c r="E18" i="72"/>
  <c r="DG501" i="17"/>
  <c r="E101" i="34"/>
  <c r="F17" i="72"/>
  <c r="DI500" i="17"/>
  <c r="G100" i="34"/>
  <c r="H16" i="72"/>
  <c r="DE499" i="17"/>
  <c r="C99" i="34"/>
  <c r="D15" i="72"/>
  <c r="DI496" i="17"/>
  <c r="G96" i="34"/>
  <c r="H12" i="72"/>
  <c r="DE495" i="17"/>
  <c r="C95" i="34"/>
  <c r="D11" i="72"/>
  <c r="BF302" i="17"/>
  <c r="C75" i="19"/>
  <c r="D76" i="74"/>
  <c r="BG301" i="17"/>
  <c r="D74" i="19"/>
  <c r="E75" i="74"/>
  <c r="BQ299" i="17"/>
  <c r="K72" i="19"/>
  <c r="O73" i="74"/>
  <c r="BP298" i="17"/>
  <c r="J71" i="19"/>
  <c r="BG297" i="17"/>
  <c r="D70" i="19"/>
  <c r="E71" i="74"/>
  <c r="BH296" i="17"/>
  <c r="E69" i="19"/>
  <c r="F70" i="74"/>
  <c r="BS294" i="17"/>
  <c r="L67" i="19"/>
  <c r="Q68" i="74"/>
  <c r="BI293" i="17"/>
  <c r="F66" i="19"/>
  <c r="G67" i="74"/>
  <c r="BG293" i="17"/>
  <c r="D66" i="19"/>
  <c r="E67" i="74"/>
  <c r="BH292" i="17"/>
  <c r="E65" i="19"/>
  <c r="F66" i="74"/>
  <c r="BJ291" i="17"/>
  <c r="G64" i="19"/>
  <c r="H65" i="74"/>
  <c r="BQ267" i="17"/>
  <c r="K40" i="19"/>
  <c r="O41" i="74"/>
  <c r="BP266" i="17"/>
  <c r="J39" i="19"/>
  <c r="N40" i="74"/>
  <c r="BO265" i="17"/>
  <c r="I38" i="19"/>
  <c r="M39" i="74"/>
  <c r="BK264" i="17"/>
  <c r="H37" i="19"/>
  <c r="I38" i="74"/>
  <c r="BJ263" i="17"/>
  <c r="G36" i="19"/>
  <c r="H37" i="74"/>
  <c r="BP262" i="17"/>
  <c r="J35" i="19"/>
  <c r="N36" i="74"/>
  <c r="BG261" i="17"/>
  <c r="D34" i="19"/>
  <c r="E35" i="74"/>
  <c r="BH260" i="17"/>
  <c r="E33" i="19"/>
  <c r="F34" i="74"/>
  <c r="BS258" i="17"/>
  <c r="L31" i="19"/>
  <c r="Q32" i="74"/>
  <c r="BO257" i="17"/>
  <c r="I30" i="19"/>
  <c r="M31" i="74"/>
  <c r="BK256" i="17"/>
  <c r="H29" i="19"/>
  <c r="I30" i="74"/>
  <c r="BJ255" i="17"/>
  <c r="G28" i="19"/>
  <c r="H29" i="74"/>
  <c r="O219" i="17"/>
  <c r="K35" i="31"/>
  <c r="N218" i="17"/>
  <c r="J34" i="31"/>
  <c r="M217" i="17"/>
  <c r="I33" i="31"/>
  <c r="B32" i="31"/>
  <c r="M213" i="17"/>
  <c r="I29" i="31"/>
  <c r="B28" i="31"/>
  <c r="J212" i="17"/>
  <c r="K212" i="17"/>
  <c r="O211" i="17"/>
  <c r="K27" i="31"/>
  <c r="N210" i="17"/>
  <c r="J26" i="31"/>
  <c r="BS285" i="17"/>
  <c r="L58" i="19"/>
  <c r="Q59" i="74"/>
  <c r="BI284" i="17"/>
  <c r="F57" i="19"/>
  <c r="G58" i="74"/>
  <c r="BE283" i="17"/>
  <c r="C57" i="74"/>
  <c r="BQ282" i="17"/>
  <c r="K55" i="19"/>
  <c r="O56" i="74"/>
  <c r="BE279" i="17"/>
  <c r="C53" i="74"/>
  <c r="BJ278" i="17"/>
  <c r="G51" i="19"/>
  <c r="H52" i="74"/>
  <c r="BF277" i="17"/>
  <c r="C50" i="19"/>
  <c r="D51" i="74"/>
  <c r="BG276" i="17"/>
  <c r="D49" i="19"/>
  <c r="E50" i="74"/>
  <c r="BH275" i="17"/>
  <c r="E48" i="19"/>
  <c r="F49" i="74"/>
  <c r="BJ274" i="17"/>
  <c r="G47" i="19"/>
  <c r="H48" i="74"/>
  <c r="BF273" i="17"/>
  <c r="C46" i="19"/>
  <c r="D47" i="74"/>
  <c r="BJ250" i="17"/>
  <c r="G23" i="19"/>
  <c r="H24" i="74"/>
  <c r="BF249" i="17"/>
  <c r="C22" i="19"/>
  <c r="D23" i="74"/>
  <c r="BO248" i="17"/>
  <c r="I21" i="19"/>
  <c r="M22" i="74"/>
  <c r="BK247" i="17"/>
  <c r="H20" i="19"/>
  <c r="I21" i="74"/>
  <c r="BJ246" i="17"/>
  <c r="G19" i="19"/>
  <c r="H20" i="74"/>
  <c r="BF245" i="17"/>
  <c r="C18" i="19"/>
  <c r="D19" i="74"/>
  <c r="BG244" i="17"/>
  <c r="D17" i="19"/>
  <c r="E18" i="74"/>
  <c r="BH243" i="17"/>
  <c r="E16" i="19"/>
  <c r="F17" i="74"/>
  <c r="BJ242" i="17"/>
  <c r="G15" i="19"/>
  <c r="H16" i="74"/>
  <c r="BF241" i="17"/>
  <c r="C14" i="19"/>
  <c r="D15" i="74"/>
  <c r="BG240" i="17"/>
  <c r="D13" i="19"/>
  <c r="E14" i="74"/>
  <c r="BK239" i="17"/>
  <c r="H12" i="19"/>
  <c r="I13" i="74"/>
  <c r="BJ238" i="17"/>
  <c r="G11" i="19"/>
  <c r="H12" i="74"/>
  <c r="BF237" i="17"/>
  <c r="C10" i="19"/>
  <c r="D11" i="74"/>
  <c r="M200" i="17"/>
  <c r="I16" i="31"/>
  <c r="N197" i="17"/>
  <c r="J13" i="31"/>
  <c r="B7" i="31"/>
  <c r="J191" i="17"/>
  <c r="K191" i="17"/>
  <c r="BW127" i="17"/>
  <c r="C51" i="26"/>
  <c r="D57" i="70"/>
  <c r="CF126" i="17"/>
  <c r="I50" i="26"/>
  <c r="CJ123" i="17"/>
  <c r="L47" i="26"/>
  <c r="Q53" i="70"/>
  <c r="BZ122" i="17"/>
  <c r="F46" i="26"/>
  <c r="G52" i="70"/>
  <c r="CF122" i="17"/>
  <c r="I46" i="26"/>
  <c r="BY121" i="17"/>
  <c r="E45" i="26"/>
  <c r="F51" i="70"/>
  <c r="CA120" i="17"/>
  <c r="G44" i="26"/>
  <c r="H50" i="70"/>
  <c r="BW119" i="17"/>
  <c r="C43" i="26"/>
  <c r="D49" i="70"/>
  <c r="CF118" i="17"/>
  <c r="I42" i="26"/>
  <c r="CB117" i="17"/>
  <c r="H41" i="26"/>
  <c r="I47" i="70"/>
  <c r="CJ115" i="17"/>
  <c r="L39" i="26"/>
  <c r="Q45" i="70"/>
  <c r="CJ110" i="17"/>
  <c r="Q40" i="70"/>
  <c r="BW110" i="17"/>
  <c r="C34" i="26"/>
  <c r="D40" i="70"/>
  <c r="BV108" i="17"/>
  <c r="C38" i="70"/>
  <c r="BW106" i="17"/>
  <c r="C30" i="26"/>
  <c r="D36" i="70"/>
  <c r="BX105" i="17"/>
  <c r="BG140" i="17"/>
  <c r="E35" i="70"/>
  <c r="CB104" i="17"/>
  <c r="H28" i="26"/>
  <c r="I34" i="70"/>
  <c r="BZ101" i="17"/>
  <c r="F25" i="26"/>
  <c r="G31" i="70"/>
  <c r="BV100" i="17"/>
  <c r="C30" i="70"/>
  <c r="BW98" i="17"/>
  <c r="C22" i="26"/>
  <c r="D28" i="70"/>
  <c r="CA94" i="17"/>
  <c r="G18" i="26"/>
  <c r="H24" i="70"/>
  <c r="CG93" i="17"/>
  <c r="J17" i="26"/>
  <c r="N23" i="70"/>
  <c r="CF92" i="17"/>
  <c r="I16" i="26"/>
  <c r="M22" i="70"/>
  <c r="BV91" i="17"/>
  <c r="C21" i="70"/>
  <c r="CH90" i="17"/>
  <c r="K14" i="26"/>
  <c r="CA86" i="17"/>
  <c r="G10" i="26"/>
  <c r="H16" i="70"/>
  <c r="CG85" i="17"/>
  <c r="J9" i="26"/>
  <c r="N15" i="70"/>
  <c r="CF84" i="17"/>
  <c r="I8" i="26"/>
  <c r="M14" i="70"/>
  <c r="BY83" i="17"/>
  <c r="E7" i="26"/>
  <c r="F13" i="70"/>
  <c r="CJ81" i="17"/>
  <c r="L5" i="26"/>
  <c r="Q11" i="70"/>
  <c r="BW81" i="17"/>
  <c r="C5" i="26"/>
  <c r="D11" i="70"/>
  <c r="G122" i="26"/>
  <c r="CA146" i="17"/>
  <c r="C121" i="26"/>
  <c r="BW145" i="17"/>
  <c r="BO126" i="17"/>
  <c r="BN126" i="17"/>
  <c r="H119" i="26"/>
  <c r="BQ124" i="17"/>
  <c r="J117" i="26"/>
  <c r="BO122" i="17"/>
  <c r="BN122" i="17"/>
  <c r="H115" i="26"/>
  <c r="G114" i="26"/>
  <c r="CA138" i="17"/>
  <c r="C113" i="26"/>
  <c r="BW137" i="17"/>
  <c r="BO118" i="17"/>
  <c r="H111" i="26"/>
  <c r="CB135" i="17"/>
  <c r="G110" i="26"/>
  <c r="CA134" i="17"/>
  <c r="C109" i="26"/>
  <c r="BQ111" i="17"/>
  <c r="C104" i="26"/>
  <c r="BF145" i="17"/>
  <c r="B102" i="26"/>
  <c r="BL108" i="17"/>
  <c r="BM108" i="17"/>
  <c r="BE143" i="17"/>
  <c r="F99" i="26"/>
  <c r="BL104" i="17"/>
  <c r="BM104" i="17"/>
  <c r="B98" i="26"/>
  <c r="F95" i="26"/>
  <c r="BI136" i="17"/>
  <c r="B94" i="26"/>
  <c r="BM100" i="17"/>
  <c r="BE135" i="17"/>
  <c r="BL100" i="17"/>
  <c r="BP93" i="17"/>
  <c r="J87" i="26"/>
  <c r="BQ90" i="17"/>
  <c r="K84" i="26"/>
  <c r="BP89" i="17"/>
  <c r="J83" i="26"/>
  <c r="BP85" i="17"/>
  <c r="J79" i="26"/>
  <c r="O74" i="17"/>
  <c r="K74" i="36"/>
  <c r="O70" i="17"/>
  <c r="K70" i="36"/>
  <c r="M68" i="17"/>
  <c r="I68" i="36"/>
  <c r="N65" i="17"/>
  <c r="J65" i="36"/>
  <c r="O62" i="17"/>
  <c r="K62" i="36"/>
  <c r="N56" i="17"/>
  <c r="J56" i="36"/>
  <c r="O53" i="17"/>
  <c r="K53" i="36"/>
  <c r="M51" i="17"/>
  <c r="I51" i="36"/>
  <c r="O40" i="17"/>
  <c r="K40" i="36"/>
  <c r="DH577" i="17"/>
  <c r="F177" i="34"/>
  <c r="G93" i="72"/>
  <c r="DF577" i="17"/>
  <c r="D177" i="34"/>
  <c r="E93" i="72"/>
  <c r="DO574" i="17"/>
  <c r="J174" i="34"/>
  <c r="DH573" i="17"/>
  <c r="F173" i="34"/>
  <c r="G89" i="72"/>
  <c r="DF573" i="17"/>
  <c r="D173" i="34"/>
  <c r="E89" i="72"/>
  <c r="L625" i="1"/>
  <c r="D625" i="1"/>
  <c r="G624" i="1"/>
  <c r="J623" i="1"/>
  <c r="B623" i="1"/>
  <c r="E622" i="1"/>
  <c r="H621" i="1"/>
  <c r="K620" i="1"/>
  <c r="DD564" i="17"/>
  <c r="C80" i="72"/>
  <c r="DJ564" i="17"/>
  <c r="H164" i="34"/>
  <c r="I80" i="72"/>
  <c r="DP563" i="17"/>
  <c r="K163" i="34"/>
  <c r="O79" i="72"/>
  <c r="DR562" i="17"/>
  <c r="L162" i="34"/>
  <c r="Q78" i="72"/>
  <c r="DE562" i="17"/>
  <c r="C162" i="34"/>
  <c r="D78" i="72"/>
  <c r="DN561" i="17"/>
  <c r="I161" i="34"/>
  <c r="M77" i="72"/>
  <c r="DH557" i="17"/>
  <c r="F157" i="34"/>
  <c r="G73" i="72"/>
  <c r="DJ556" i="17"/>
  <c r="H156" i="34"/>
  <c r="I72" i="72"/>
  <c r="DP555" i="17"/>
  <c r="K155" i="34"/>
  <c r="O71" i="72"/>
  <c r="L611" i="1"/>
  <c r="D611" i="1"/>
  <c r="K610" i="1"/>
  <c r="G610" i="1"/>
  <c r="C610" i="1"/>
  <c r="DJ552" i="17"/>
  <c r="H152" i="34"/>
  <c r="I68" i="72"/>
  <c r="E608" i="1"/>
  <c r="DH549" i="17"/>
  <c r="F149" i="34"/>
  <c r="G65" i="72"/>
  <c r="DJ548" i="17"/>
  <c r="H148" i="34"/>
  <c r="I64" i="72"/>
  <c r="DP547" i="17"/>
  <c r="K147" i="34"/>
  <c r="O63" i="72"/>
  <c r="DI547" i="17"/>
  <c r="G147" i="34"/>
  <c r="H63" i="72"/>
  <c r="DE546" i="17"/>
  <c r="C146" i="34"/>
  <c r="D62" i="72"/>
  <c r="DN545" i="17"/>
  <c r="I145" i="34"/>
  <c r="M61" i="72"/>
  <c r="C60" i="72"/>
  <c r="DD544" i="17"/>
  <c r="DG544" i="17"/>
  <c r="E144" i="34"/>
  <c r="F60" i="72"/>
  <c r="DI543" i="17"/>
  <c r="G143" i="34"/>
  <c r="H59" i="72"/>
  <c r="DH541" i="17"/>
  <c r="F141" i="34"/>
  <c r="G57" i="72"/>
  <c r="DF541" i="17"/>
  <c r="D141" i="34"/>
  <c r="E57" i="72"/>
  <c r="F597" i="1"/>
  <c r="B597" i="1"/>
  <c r="I596" i="1"/>
  <c r="E596" i="1"/>
  <c r="I594" i="1"/>
  <c r="L593" i="1"/>
  <c r="H593" i="1"/>
  <c r="D593" i="1"/>
  <c r="DN533" i="17"/>
  <c r="I133" i="34"/>
  <c r="M49" i="72"/>
  <c r="DD532" i="17"/>
  <c r="C48" i="72"/>
  <c r="DJ532" i="17"/>
  <c r="H132" i="34"/>
  <c r="I48" i="72"/>
  <c r="DP531" i="17"/>
  <c r="K131" i="34"/>
  <c r="O47" i="72"/>
  <c r="DI531" i="17"/>
  <c r="G131" i="34"/>
  <c r="H47" i="72"/>
  <c r="DE530" i="17"/>
  <c r="C130" i="34"/>
  <c r="D46" i="72"/>
  <c r="DH529" i="17"/>
  <c r="F129" i="34"/>
  <c r="G45" i="72"/>
  <c r="DD528" i="17"/>
  <c r="C44" i="72"/>
  <c r="DG528" i="17"/>
  <c r="E128" i="34"/>
  <c r="F44" i="72"/>
  <c r="E586" i="1"/>
  <c r="H585" i="1"/>
  <c r="K584" i="1"/>
  <c r="C584" i="1"/>
  <c r="F583" i="1"/>
  <c r="I582" i="1"/>
  <c r="L581" i="1"/>
  <c r="D581" i="1"/>
  <c r="G580" i="1"/>
  <c r="DD520" i="17"/>
  <c r="C36" i="72"/>
  <c r="DG520" i="17"/>
  <c r="E120" i="34"/>
  <c r="F36" i="72"/>
  <c r="DI519" i="17"/>
  <c r="G119" i="34"/>
  <c r="H35" i="72"/>
  <c r="DO518" i="17"/>
  <c r="J118" i="34"/>
  <c r="N34" i="72"/>
  <c r="DH517" i="17"/>
  <c r="F117" i="34"/>
  <c r="G33" i="72"/>
  <c r="CO579" i="17"/>
  <c r="D89" i="34"/>
  <c r="E95" i="71"/>
  <c r="CR577" i="17"/>
  <c r="G87" i="34"/>
  <c r="H93" i="71"/>
  <c r="H571" i="1"/>
  <c r="K570" i="1"/>
  <c r="C570" i="1"/>
  <c r="I568" i="1"/>
  <c r="CO571" i="17"/>
  <c r="D81" i="34"/>
  <c r="E87" i="71"/>
  <c r="CM570" i="17"/>
  <c r="C86" i="71"/>
  <c r="CP570" i="17"/>
  <c r="E80" i="34"/>
  <c r="F86" i="71"/>
  <c r="CR569" i="17"/>
  <c r="G79" i="34"/>
  <c r="H85" i="71"/>
  <c r="CX568" i="17"/>
  <c r="J78" i="34"/>
  <c r="N84" i="71"/>
  <c r="CN568" i="17"/>
  <c r="C78" i="34"/>
  <c r="D84" i="71"/>
  <c r="CW567" i="17"/>
  <c r="I77" i="34"/>
  <c r="M83" i="71"/>
  <c r="CY565" i="17"/>
  <c r="K75" i="34"/>
  <c r="O81" i="71"/>
  <c r="CO563" i="17"/>
  <c r="D73" i="34"/>
  <c r="E79" i="71"/>
  <c r="F557" i="1"/>
  <c r="B557" i="1"/>
  <c r="I556" i="1"/>
  <c r="E556" i="1"/>
  <c r="L553" i="1"/>
  <c r="CQ555" i="17"/>
  <c r="F65" i="34"/>
  <c r="G71" i="71"/>
  <c r="CO555" i="17"/>
  <c r="D65" i="34"/>
  <c r="E71" i="71"/>
  <c r="CS554" i="17"/>
  <c r="H64" i="34"/>
  <c r="I70" i="71"/>
  <c r="CX552" i="17"/>
  <c r="J62" i="34"/>
  <c r="N68" i="71"/>
  <c r="CQ551" i="17"/>
  <c r="F61" i="34"/>
  <c r="G67" i="71"/>
  <c r="CO551" i="17"/>
  <c r="D61" i="34"/>
  <c r="E67" i="71"/>
  <c r="CP550" i="17"/>
  <c r="E60" i="34"/>
  <c r="F66" i="71"/>
  <c r="E546" i="1"/>
  <c r="H545" i="1"/>
  <c r="K544" i="1"/>
  <c r="C544" i="1"/>
  <c r="F543" i="1"/>
  <c r="L541" i="1"/>
  <c r="D541" i="1"/>
  <c r="G540" i="1"/>
  <c r="C540" i="1"/>
  <c r="CS542" i="17"/>
  <c r="H52" i="34"/>
  <c r="I58" i="71"/>
  <c r="CX540" i="17"/>
  <c r="J50" i="34"/>
  <c r="N56" i="71"/>
  <c r="CQ539" i="17"/>
  <c r="F49" i="34"/>
  <c r="G55" i="71"/>
  <c r="CO539" i="17"/>
  <c r="D49" i="34"/>
  <c r="E55" i="71"/>
  <c r="CW535" i="17"/>
  <c r="I45" i="34"/>
  <c r="M51" i="71"/>
  <c r="CO535" i="17"/>
  <c r="D45" i="34"/>
  <c r="E51" i="71"/>
  <c r="B44" i="34"/>
  <c r="CP534" i="17"/>
  <c r="E44" i="34"/>
  <c r="F50" i="71"/>
  <c r="CY533" i="17"/>
  <c r="K43" i="34"/>
  <c r="O49" i="71"/>
  <c r="CR533" i="17"/>
  <c r="G43" i="34"/>
  <c r="H49" i="71"/>
  <c r="L531" i="1"/>
  <c r="H531" i="1"/>
  <c r="D531" i="1"/>
  <c r="K530" i="1"/>
  <c r="G530" i="1"/>
  <c r="C530" i="1"/>
  <c r="B40" i="34"/>
  <c r="CS530" i="17"/>
  <c r="H40" i="34"/>
  <c r="I46" i="71"/>
  <c r="CP530" i="17"/>
  <c r="E40" i="34"/>
  <c r="F46" i="71"/>
  <c r="I528" i="1"/>
  <c r="E528" i="1"/>
  <c r="L527" i="1"/>
  <c r="H527" i="1"/>
  <c r="D527" i="1"/>
  <c r="CW527" i="17"/>
  <c r="I37" i="34"/>
  <c r="M43" i="71"/>
  <c r="CO527" i="17"/>
  <c r="D37" i="34"/>
  <c r="E43" i="71"/>
  <c r="B36" i="34"/>
  <c r="CS526" i="17"/>
  <c r="H36" i="34"/>
  <c r="I42" i="71"/>
  <c r="CP526" i="17"/>
  <c r="E36" i="34"/>
  <c r="F42" i="71"/>
  <c r="CY525" i="17"/>
  <c r="K35" i="34"/>
  <c r="O41" i="71"/>
  <c r="CR525" i="17"/>
  <c r="G35" i="34"/>
  <c r="H41" i="71"/>
  <c r="DA524" i="17"/>
  <c r="L34" i="34"/>
  <c r="Q40" i="71"/>
  <c r="CX524" i="17"/>
  <c r="J34" i="34"/>
  <c r="CN524" i="17"/>
  <c r="C34" i="34"/>
  <c r="D40" i="71"/>
  <c r="CW523" i="17"/>
  <c r="I33" i="34"/>
  <c r="M39" i="71"/>
  <c r="CO523" i="17"/>
  <c r="D33" i="34"/>
  <c r="E39" i="71"/>
  <c r="B32" i="34"/>
  <c r="CS522" i="17"/>
  <c r="H32" i="34"/>
  <c r="I38" i="71"/>
  <c r="CP522" i="17"/>
  <c r="E32" i="34"/>
  <c r="F38" i="71"/>
  <c r="CY521" i="17"/>
  <c r="K31" i="34"/>
  <c r="O37" i="71"/>
  <c r="CR521" i="17"/>
  <c r="G31" i="34"/>
  <c r="H37" i="71"/>
  <c r="L519" i="1"/>
  <c r="H519" i="1"/>
  <c r="D519" i="1"/>
  <c r="CW519" i="17"/>
  <c r="I29" i="34"/>
  <c r="M35" i="71"/>
  <c r="CO519" i="17"/>
  <c r="D29" i="34"/>
  <c r="E35" i="71"/>
  <c r="J517" i="1"/>
  <c r="F517" i="1"/>
  <c r="B517" i="1"/>
  <c r="I516" i="1"/>
  <c r="E516" i="1"/>
  <c r="I514" i="1"/>
  <c r="E514" i="1"/>
  <c r="L513" i="1"/>
  <c r="H513" i="1"/>
  <c r="D513" i="1"/>
  <c r="CQ511" i="17"/>
  <c r="F21" i="34"/>
  <c r="G27" i="71"/>
  <c r="CW511" i="17"/>
  <c r="I21" i="34"/>
  <c r="B20" i="34"/>
  <c r="CS510" i="17"/>
  <c r="H20" i="34"/>
  <c r="I26" i="71"/>
  <c r="CP510" i="17"/>
  <c r="E20" i="34"/>
  <c r="F26" i="71"/>
  <c r="CY509" i="17"/>
  <c r="K19" i="34"/>
  <c r="O25" i="71"/>
  <c r="CR509" i="17"/>
  <c r="G19" i="34"/>
  <c r="H25" i="71"/>
  <c r="DA508" i="17"/>
  <c r="L18" i="34"/>
  <c r="Q24" i="71"/>
  <c r="CX508" i="17"/>
  <c r="J18" i="34"/>
  <c r="N24" i="71"/>
  <c r="CN508" i="17"/>
  <c r="C18" i="34"/>
  <c r="D24" i="71"/>
  <c r="CQ507" i="17"/>
  <c r="F17" i="34"/>
  <c r="G23" i="71"/>
  <c r="CW507" i="17"/>
  <c r="I17" i="34"/>
  <c r="B16" i="34"/>
  <c r="CS506" i="17"/>
  <c r="H16" i="34"/>
  <c r="I22" i="71"/>
  <c r="I506" i="1"/>
  <c r="E506" i="1"/>
  <c r="L505" i="1"/>
  <c r="H505" i="1"/>
  <c r="D505" i="1"/>
  <c r="K504" i="1"/>
  <c r="G504" i="1"/>
  <c r="C504" i="1"/>
  <c r="J503" i="1"/>
  <c r="F503" i="1"/>
  <c r="B503" i="1"/>
  <c r="I502" i="1"/>
  <c r="E502" i="1"/>
  <c r="L501" i="1"/>
  <c r="H501" i="1"/>
  <c r="D501" i="1"/>
  <c r="K500" i="1"/>
  <c r="G500" i="1"/>
  <c r="C500" i="1"/>
  <c r="B8" i="34"/>
  <c r="CS498" i="17"/>
  <c r="H8" i="34"/>
  <c r="I14" i="71"/>
  <c r="CP498" i="17"/>
  <c r="E8" i="34"/>
  <c r="F14" i="71"/>
  <c r="CY497" i="17"/>
  <c r="K7" i="34"/>
  <c r="O13" i="71"/>
  <c r="CR497" i="17"/>
  <c r="G7" i="34"/>
  <c r="H13" i="71"/>
  <c r="DA496" i="17"/>
  <c r="L6" i="34"/>
  <c r="Q12" i="71"/>
  <c r="CX496" i="17"/>
  <c r="J6" i="34"/>
  <c r="N12" i="71"/>
  <c r="CN496" i="17"/>
  <c r="C6" i="34"/>
  <c r="D12" i="71"/>
  <c r="CQ495" i="17"/>
  <c r="F5" i="34"/>
  <c r="G11" i="71"/>
  <c r="CW495" i="17"/>
  <c r="I5" i="34"/>
  <c r="L484" i="1"/>
  <c r="H484" i="1"/>
  <c r="D484" i="1"/>
  <c r="K483" i="1"/>
  <c r="C483" i="1"/>
  <c r="J482" i="1"/>
  <c r="F482" i="1"/>
  <c r="DP510" i="17"/>
  <c r="K110" i="34"/>
  <c r="O26" i="72"/>
  <c r="DI510" i="17"/>
  <c r="G110" i="34"/>
  <c r="H26" i="72"/>
  <c r="L480" i="1"/>
  <c r="H480" i="1"/>
  <c r="D480" i="1"/>
  <c r="K479" i="1"/>
  <c r="G479" i="1"/>
  <c r="C479" i="1"/>
  <c r="J478" i="1"/>
  <c r="F478" i="1"/>
  <c r="I477" i="1"/>
  <c r="E477" i="1"/>
  <c r="DR505" i="17"/>
  <c r="L105" i="34"/>
  <c r="Q21" i="72"/>
  <c r="DO505" i="17"/>
  <c r="J105" i="34"/>
  <c r="N21" i="72"/>
  <c r="DE505" i="17"/>
  <c r="C105" i="34"/>
  <c r="D21" i="72"/>
  <c r="DN504" i="17"/>
  <c r="I104" i="34"/>
  <c r="M20" i="72"/>
  <c r="DF504" i="17"/>
  <c r="D104" i="34"/>
  <c r="E20" i="72"/>
  <c r="J474" i="1"/>
  <c r="F474" i="1"/>
  <c r="B474" i="1"/>
  <c r="E473" i="1"/>
  <c r="DR501" i="17"/>
  <c r="L101" i="34"/>
  <c r="Q17" i="72"/>
  <c r="DO501" i="17"/>
  <c r="J101" i="34"/>
  <c r="N17" i="72"/>
  <c r="DE501" i="17"/>
  <c r="C101" i="34"/>
  <c r="D17" i="72"/>
  <c r="DH500" i="17"/>
  <c r="F100" i="34"/>
  <c r="G16" i="72"/>
  <c r="DN500" i="17"/>
  <c r="I100" i="34"/>
  <c r="M16" i="72"/>
  <c r="DF500" i="17"/>
  <c r="D100" i="34"/>
  <c r="E16" i="72"/>
  <c r="DD499" i="17"/>
  <c r="C15" i="72"/>
  <c r="DJ499" i="17"/>
  <c r="H99" i="34"/>
  <c r="I15" i="72"/>
  <c r="DG499" i="17"/>
  <c r="E99" i="34"/>
  <c r="F15" i="72"/>
  <c r="DP498" i="17"/>
  <c r="K98" i="34"/>
  <c r="O14" i="72"/>
  <c r="DI498" i="17"/>
  <c r="G98" i="34"/>
  <c r="H14" i="72"/>
  <c r="L468" i="1"/>
  <c r="D468" i="1"/>
  <c r="DN496" i="17"/>
  <c r="I96" i="34"/>
  <c r="M12" i="72"/>
  <c r="DF496" i="17"/>
  <c r="D96" i="34"/>
  <c r="E12" i="72"/>
  <c r="DD495" i="17"/>
  <c r="C11" i="72"/>
  <c r="DJ495" i="17"/>
  <c r="H95" i="34"/>
  <c r="I11" i="72"/>
  <c r="BI303" i="17"/>
  <c r="F76" i="19"/>
  <c r="G77" i="74"/>
  <c r="BO303" i="17"/>
  <c r="I76" i="19"/>
  <c r="M77" i="74"/>
  <c r="BG303" i="17"/>
  <c r="D76" i="19"/>
  <c r="E77" i="74"/>
  <c r="BE302" i="17"/>
  <c r="C76" i="74"/>
  <c r="BK302" i="17"/>
  <c r="H75" i="19"/>
  <c r="I76" i="74"/>
  <c r="BQ301" i="17"/>
  <c r="K74" i="19"/>
  <c r="O75" i="74"/>
  <c r="BJ301" i="17"/>
  <c r="G74" i="19"/>
  <c r="H75" i="74"/>
  <c r="BS300" i="17"/>
  <c r="L73" i="19"/>
  <c r="Q74" i="74"/>
  <c r="BP300" i="17"/>
  <c r="J73" i="19"/>
  <c r="N74" i="74"/>
  <c r="BF300" i="17"/>
  <c r="C73" i="19"/>
  <c r="D74" i="74"/>
  <c r="BI299" i="17"/>
  <c r="F72" i="19"/>
  <c r="G73" i="74"/>
  <c r="BO299" i="17"/>
  <c r="I72" i="19"/>
  <c r="M73" i="74"/>
  <c r="BG299" i="17"/>
  <c r="D72" i="19"/>
  <c r="E73" i="74"/>
  <c r="BE298" i="17"/>
  <c r="C72" i="74"/>
  <c r="BK298" i="17"/>
  <c r="H71" i="19"/>
  <c r="I72" i="74"/>
  <c r="BH298" i="17"/>
  <c r="E71" i="19"/>
  <c r="F72" i="74"/>
  <c r="BQ297" i="17"/>
  <c r="K70" i="19"/>
  <c r="O71" i="74"/>
  <c r="BJ297" i="17"/>
  <c r="G70" i="19"/>
  <c r="H71" i="74"/>
  <c r="BS296" i="17"/>
  <c r="L69" i="19"/>
  <c r="Q70" i="74"/>
  <c r="BP296" i="17"/>
  <c r="J69" i="19"/>
  <c r="N70" i="74"/>
  <c r="BF296" i="17"/>
  <c r="C69" i="19"/>
  <c r="D70" i="74"/>
  <c r="BI295" i="17"/>
  <c r="F68" i="19"/>
  <c r="G69" i="74"/>
  <c r="BO295" i="17"/>
  <c r="I68" i="19"/>
  <c r="M69" i="74"/>
  <c r="BG295" i="17"/>
  <c r="D68" i="19"/>
  <c r="E69" i="74"/>
  <c r="BE294" i="17"/>
  <c r="C68" i="74"/>
  <c r="BK294" i="17"/>
  <c r="H67" i="19"/>
  <c r="I68" i="74"/>
  <c r="BQ293" i="17"/>
  <c r="K66" i="19"/>
  <c r="O67" i="74"/>
  <c r="BJ293" i="17"/>
  <c r="G66" i="19"/>
  <c r="H67" i="74"/>
  <c r="BS292" i="17"/>
  <c r="L65" i="19"/>
  <c r="Q66" i="74"/>
  <c r="BP292" i="17"/>
  <c r="J65" i="19"/>
  <c r="N66" i="74"/>
  <c r="D66" i="74"/>
  <c r="BF292" i="17"/>
  <c r="C65" i="19"/>
  <c r="BI291" i="17"/>
  <c r="F64" i="19"/>
  <c r="G65" i="74"/>
  <c r="BO291" i="17"/>
  <c r="I64" i="19"/>
  <c r="M65" i="74"/>
  <c r="BG291" i="17"/>
  <c r="D64" i="19"/>
  <c r="E65" i="74"/>
  <c r="BE290" i="17"/>
  <c r="C64" i="74"/>
  <c r="BK290" i="17"/>
  <c r="H63" i="19"/>
  <c r="I64" i="74"/>
  <c r="BH290" i="17"/>
  <c r="E63" i="19"/>
  <c r="F64" i="74"/>
  <c r="BI267" i="17"/>
  <c r="F40" i="19"/>
  <c r="G41" i="74"/>
  <c r="BO267" i="17"/>
  <c r="I40" i="19"/>
  <c r="M41" i="74"/>
  <c r="BG267" i="17"/>
  <c r="D40" i="19"/>
  <c r="E41" i="74"/>
  <c r="BE266" i="17"/>
  <c r="C40" i="74"/>
  <c r="BK266" i="17"/>
  <c r="H39" i="19"/>
  <c r="I40" i="74"/>
  <c r="BH266" i="17"/>
  <c r="E39" i="19"/>
  <c r="F40" i="74"/>
  <c r="BQ265" i="17"/>
  <c r="K38" i="19"/>
  <c r="O39" i="74"/>
  <c r="BJ265" i="17"/>
  <c r="G38" i="19"/>
  <c r="H39" i="74"/>
  <c r="BS264" i="17"/>
  <c r="L37" i="19"/>
  <c r="Q38" i="74"/>
  <c r="BP264" i="17"/>
  <c r="J37" i="19"/>
  <c r="N38" i="74"/>
  <c r="BF264" i="17"/>
  <c r="C37" i="19"/>
  <c r="D38" i="74"/>
  <c r="BI263" i="17"/>
  <c r="F36" i="19"/>
  <c r="G37" i="74"/>
  <c r="BO263" i="17"/>
  <c r="I36" i="19"/>
  <c r="M37" i="74"/>
  <c r="BG263" i="17"/>
  <c r="D36" i="19"/>
  <c r="E37" i="74"/>
  <c r="BE262" i="17"/>
  <c r="C36" i="74"/>
  <c r="BK262" i="17"/>
  <c r="H35" i="19"/>
  <c r="I36" i="74"/>
  <c r="BH262" i="17"/>
  <c r="E35" i="19"/>
  <c r="F36" i="74"/>
  <c r="BQ261" i="17"/>
  <c r="K34" i="19"/>
  <c r="O35" i="74"/>
  <c r="BJ261" i="17"/>
  <c r="G34" i="19"/>
  <c r="H35" i="74"/>
  <c r="BP260" i="17"/>
  <c r="J33" i="19"/>
  <c r="N34" i="74"/>
  <c r="BF260" i="17"/>
  <c r="C33" i="19"/>
  <c r="D34" i="74"/>
  <c r="BI259" i="17"/>
  <c r="F32" i="19"/>
  <c r="G33" i="74"/>
  <c r="BO259" i="17"/>
  <c r="I32" i="19"/>
  <c r="M33" i="74"/>
  <c r="BG259" i="17"/>
  <c r="D32" i="19"/>
  <c r="E33" i="74"/>
  <c r="BE258" i="17"/>
  <c r="C32" i="74"/>
  <c r="BK258" i="17"/>
  <c r="H31" i="19"/>
  <c r="I32" i="74"/>
  <c r="BH258" i="17"/>
  <c r="E31" i="19"/>
  <c r="F32" i="74"/>
  <c r="BQ257" i="17"/>
  <c r="K30" i="19"/>
  <c r="O31" i="74"/>
  <c r="BJ257" i="17"/>
  <c r="G30" i="19"/>
  <c r="H31" i="74"/>
  <c r="BS256" i="17"/>
  <c r="L29" i="19"/>
  <c r="Q30" i="74"/>
  <c r="BP256" i="17"/>
  <c r="J29" i="19"/>
  <c r="N30" i="74"/>
  <c r="BF256" i="17"/>
  <c r="C29" i="19"/>
  <c r="D30" i="74"/>
  <c r="BI255" i="17"/>
  <c r="F28" i="19"/>
  <c r="G29" i="74"/>
  <c r="BO255" i="17"/>
  <c r="I28" i="19"/>
  <c r="M29" i="74"/>
  <c r="BG255" i="17"/>
  <c r="D28" i="19"/>
  <c r="E29" i="74"/>
  <c r="BE254" i="17"/>
  <c r="C28" i="74"/>
  <c r="BK254" i="17"/>
  <c r="H27" i="19"/>
  <c r="I28" i="74"/>
  <c r="BH254" i="17"/>
  <c r="E27" i="19"/>
  <c r="F28" i="74"/>
  <c r="M219" i="17"/>
  <c r="I35" i="31"/>
  <c r="B34" i="31"/>
  <c r="K218" i="17"/>
  <c r="J218" i="17"/>
  <c r="O217" i="17"/>
  <c r="K33" i="31"/>
  <c r="N216" i="17"/>
  <c r="J32" i="31"/>
  <c r="M215" i="17"/>
  <c r="I31" i="31"/>
  <c r="B30" i="31"/>
  <c r="K214" i="17"/>
  <c r="J214" i="17"/>
  <c r="O213" i="17"/>
  <c r="K29" i="31"/>
  <c r="N212" i="17"/>
  <c r="J28" i="31"/>
  <c r="M211" i="17"/>
  <c r="I27" i="31"/>
  <c r="B26" i="31"/>
  <c r="K210" i="17"/>
  <c r="J210" i="17"/>
  <c r="O209" i="17"/>
  <c r="K25" i="31"/>
  <c r="N208" i="17"/>
  <c r="J24" i="31"/>
  <c r="M207" i="17"/>
  <c r="I23" i="31"/>
  <c r="B22" i="31"/>
  <c r="BI286" i="17"/>
  <c r="F59" i="19"/>
  <c r="G60" i="74"/>
  <c r="BO286" i="17"/>
  <c r="I59" i="19"/>
  <c r="M60" i="74"/>
  <c r="BG286" i="17"/>
  <c r="D59" i="19"/>
  <c r="E60" i="74"/>
  <c r="BE285" i="17"/>
  <c r="C59" i="74"/>
  <c r="BK285" i="17"/>
  <c r="H58" i="19"/>
  <c r="I59" i="74"/>
  <c r="BH285" i="17"/>
  <c r="E58" i="19"/>
  <c r="F59" i="74"/>
  <c r="BQ284" i="17"/>
  <c r="K57" i="19"/>
  <c r="BJ284" i="17"/>
  <c r="G57" i="19"/>
  <c r="H58" i="74"/>
  <c r="BS283" i="17"/>
  <c r="L56" i="19"/>
  <c r="Q57" i="74"/>
  <c r="BP283" i="17"/>
  <c r="J56" i="19"/>
  <c r="N57" i="74"/>
  <c r="BF283" i="17"/>
  <c r="C56" i="19"/>
  <c r="D57" i="74"/>
  <c r="BI282" i="17"/>
  <c r="F55" i="19"/>
  <c r="G56" i="74"/>
  <c r="BO282" i="17"/>
  <c r="I55" i="19"/>
  <c r="M56" i="74"/>
  <c r="BG282" i="17"/>
  <c r="D55" i="19"/>
  <c r="E56" i="74"/>
  <c r="BE281" i="17"/>
  <c r="C55" i="74"/>
  <c r="BH281" i="17"/>
  <c r="E54" i="19"/>
  <c r="F55" i="74"/>
  <c r="BQ280" i="17"/>
  <c r="K53" i="19"/>
  <c r="O54" i="74"/>
  <c r="BJ280" i="17"/>
  <c r="G53" i="19"/>
  <c r="H54" i="74"/>
  <c r="BS279" i="17"/>
  <c r="L52" i="19"/>
  <c r="Q53" i="74"/>
  <c r="BP279" i="17"/>
  <c r="J52" i="19"/>
  <c r="N53" i="74"/>
  <c r="BF279" i="17"/>
  <c r="C52" i="19"/>
  <c r="D53" i="74"/>
  <c r="BI278" i="17"/>
  <c r="F51" i="19"/>
  <c r="G52" i="74"/>
  <c r="BO278" i="17"/>
  <c r="I51" i="19"/>
  <c r="M52" i="74"/>
  <c r="BG278" i="17"/>
  <c r="D51" i="19"/>
  <c r="E52" i="74"/>
  <c r="BE277" i="17"/>
  <c r="C51" i="74"/>
  <c r="BK277" i="17"/>
  <c r="H50" i="19"/>
  <c r="I51" i="74"/>
  <c r="BH277" i="17"/>
  <c r="E50" i="19"/>
  <c r="F51" i="74"/>
  <c r="BQ276" i="17"/>
  <c r="K49" i="19"/>
  <c r="BJ276" i="17"/>
  <c r="G49" i="19"/>
  <c r="H50" i="74"/>
  <c r="BS275" i="17"/>
  <c r="L48" i="19"/>
  <c r="Q49" i="74"/>
  <c r="BP275" i="17"/>
  <c r="J48" i="19"/>
  <c r="N49" i="74"/>
  <c r="BF275" i="17"/>
  <c r="C48" i="19"/>
  <c r="D49" i="74"/>
  <c r="BI274" i="17"/>
  <c r="F47" i="19"/>
  <c r="G48" i="74"/>
  <c r="BO274" i="17"/>
  <c r="I47" i="19"/>
  <c r="M48" i="74"/>
  <c r="BG274" i="17"/>
  <c r="D47" i="19"/>
  <c r="E48" i="74"/>
  <c r="BE273" i="17"/>
  <c r="C47" i="74"/>
  <c r="BH273" i="17"/>
  <c r="E46" i="19"/>
  <c r="F47" i="74"/>
  <c r="BI250" i="17"/>
  <c r="F23" i="19"/>
  <c r="G24" i="74"/>
  <c r="BO250" i="17"/>
  <c r="I23" i="19"/>
  <c r="M24" i="74"/>
  <c r="B22" i="19"/>
  <c r="I23" i="74"/>
  <c r="BK249" i="17"/>
  <c r="H22" i="19"/>
  <c r="BH249" i="17"/>
  <c r="E22" i="19"/>
  <c r="F23" i="74"/>
  <c r="BQ248" i="17"/>
  <c r="K21" i="19"/>
  <c r="O22" i="74"/>
  <c r="BJ248" i="17"/>
  <c r="G21" i="19"/>
  <c r="H22" i="74"/>
  <c r="BS247" i="17"/>
  <c r="L20" i="19"/>
  <c r="Q21" i="74"/>
  <c r="BP247" i="17"/>
  <c r="J20" i="19"/>
  <c r="N21" i="74"/>
  <c r="BF247" i="17"/>
  <c r="C20" i="19"/>
  <c r="D21" i="74"/>
  <c r="BI246" i="17"/>
  <c r="F19" i="19"/>
  <c r="G20" i="74"/>
  <c r="BO246" i="17"/>
  <c r="I19" i="19"/>
  <c r="BG246" i="17"/>
  <c r="D19" i="19"/>
  <c r="E20" i="74"/>
  <c r="BE245" i="17"/>
  <c r="C19" i="74"/>
  <c r="BK245" i="17"/>
  <c r="H18" i="19"/>
  <c r="I19" i="74"/>
  <c r="BH245" i="17"/>
  <c r="E18" i="19"/>
  <c r="F19" i="74"/>
  <c r="O18" i="74"/>
  <c r="BQ244" i="17"/>
  <c r="K17" i="19"/>
  <c r="BJ244" i="17"/>
  <c r="G17" i="19"/>
  <c r="H18" i="74"/>
  <c r="BS243" i="17"/>
  <c r="L16" i="19"/>
  <c r="Q17" i="74"/>
  <c r="BP243" i="17"/>
  <c r="J16" i="19"/>
  <c r="N17" i="74"/>
  <c r="BF243" i="17"/>
  <c r="C16" i="19"/>
  <c r="D17" i="74"/>
  <c r="BI242" i="17"/>
  <c r="F15" i="19"/>
  <c r="G16" i="74"/>
  <c r="BO242" i="17"/>
  <c r="I15" i="19"/>
  <c r="M16" i="74"/>
  <c r="B14" i="19"/>
  <c r="I15" i="74"/>
  <c r="BK241" i="17"/>
  <c r="H14" i="19"/>
  <c r="BH241" i="17"/>
  <c r="E14" i="19"/>
  <c r="F15" i="74"/>
  <c r="BQ240" i="17"/>
  <c r="K13" i="19"/>
  <c r="O14" i="74"/>
  <c r="BJ240" i="17"/>
  <c r="G13" i="19"/>
  <c r="H14" i="74"/>
  <c r="BS239" i="17"/>
  <c r="L12" i="19"/>
  <c r="Q13" i="74"/>
  <c r="BP239" i="17"/>
  <c r="J12" i="19"/>
  <c r="N13" i="74"/>
  <c r="BF239" i="17"/>
  <c r="C12" i="19"/>
  <c r="D13" i="74"/>
  <c r="BI238" i="17"/>
  <c r="F11" i="19"/>
  <c r="G12" i="74"/>
  <c r="BO238" i="17"/>
  <c r="I11" i="19"/>
  <c r="BG238" i="17"/>
  <c r="D11" i="19"/>
  <c r="E12" i="74"/>
  <c r="BE237" i="17"/>
  <c r="C11" i="74"/>
  <c r="BK237" i="17"/>
  <c r="H10" i="19"/>
  <c r="I11" i="74"/>
  <c r="BH237" i="17"/>
  <c r="E10" i="19"/>
  <c r="F11" i="74"/>
  <c r="M202" i="17"/>
  <c r="I18" i="31"/>
  <c r="B17" i="31"/>
  <c r="J201" i="17"/>
  <c r="K201" i="17"/>
  <c r="O200" i="17"/>
  <c r="K16" i="31"/>
  <c r="N199" i="17"/>
  <c r="J15" i="31"/>
  <c r="M198" i="17"/>
  <c r="I14" i="31"/>
  <c r="B13" i="31"/>
  <c r="J197" i="17"/>
  <c r="K197" i="17"/>
  <c r="O196" i="17"/>
  <c r="K12" i="31"/>
  <c r="N195" i="17"/>
  <c r="J11" i="31"/>
  <c r="M194" i="17"/>
  <c r="I10" i="31"/>
  <c r="B9" i="31"/>
  <c r="J193" i="17"/>
  <c r="K193" i="17"/>
  <c r="L193" i="17"/>
  <c r="O192" i="17"/>
  <c r="K8" i="31"/>
  <c r="N191" i="17"/>
  <c r="J7" i="31"/>
  <c r="M190" i="17"/>
  <c r="I6" i="31"/>
  <c r="B5" i="31"/>
  <c r="BZ128" i="17"/>
  <c r="F52" i="26"/>
  <c r="G58" i="70"/>
  <c r="CF128" i="17"/>
  <c r="I52" i="26"/>
  <c r="B51" i="26"/>
  <c r="CB127" i="17"/>
  <c r="H51" i="26"/>
  <c r="I57" i="70"/>
  <c r="CH126" i="17"/>
  <c r="K50" i="26"/>
  <c r="O56" i="70"/>
  <c r="CJ125" i="17"/>
  <c r="L49" i="26"/>
  <c r="Q55" i="70"/>
  <c r="CG125" i="17"/>
  <c r="J49" i="26"/>
  <c r="BW125" i="17"/>
  <c r="C49" i="26"/>
  <c r="D55" i="70"/>
  <c r="BZ124" i="17"/>
  <c r="F48" i="26"/>
  <c r="G54" i="70"/>
  <c r="CF124" i="17"/>
  <c r="I48" i="26"/>
  <c r="B47" i="26"/>
  <c r="CB123" i="17"/>
  <c r="H47" i="26"/>
  <c r="I53" i="70"/>
  <c r="CH122" i="17"/>
  <c r="K46" i="26"/>
  <c r="O52" i="70"/>
  <c r="CA122" i="17"/>
  <c r="G46" i="26"/>
  <c r="H52" i="70"/>
  <c r="CJ121" i="17"/>
  <c r="L45" i="26"/>
  <c r="Q51" i="70"/>
  <c r="CG121" i="17"/>
  <c r="J45" i="26"/>
  <c r="N51" i="70"/>
  <c r="BW121" i="17"/>
  <c r="C45" i="26"/>
  <c r="D51" i="70"/>
  <c r="BZ120" i="17"/>
  <c r="F44" i="26"/>
  <c r="G50" i="70"/>
  <c r="CF120" i="17"/>
  <c r="I44" i="26"/>
  <c r="B43" i="26"/>
  <c r="CB119" i="17"/>
  <c r="H43" i="26"/>
  <c r="I49" i="70"/>
  <c r="BY119" i="17"/>
  <c r="E43" i="26"/>
  <c r="F49" i="70"/>
  <c r="CH118" i="17"/>
  <c r="K42" i="26"/>
  <c r="O48" i="70"/>
  <c r="CA118" i="17"/>
  <c r="G42" i="26"/>
  <c r="H48" i="70"/>
  <c r="CJ117" i="17"/>
  <c r="L41" i="26"/>
  <c r="Q47" i="70"/>
  <c r="CG117" i="17"/>
  <c r="J41" i="26"/>
  <c r="N47" i="70"/>
  <c r="BW117" i="17"/>
  <c r="C41" i="26"/>
  <c r="D47" i="70"/>
  <c r="BZ116" i="17"/>
  <c r="F40" i="26"/>
  <c r="G46" i="70"/>
  <c r="CF116" i="17"/>
  <c r="I40" i="26"/>
  <c r="B39" i="26"/>
  <c r="CB115" i="17"/>
  <c r="H39" i="26"/>
  <c r="I45" i="70"/>
  <c r="BY115" i="17"/>
  <c r="E39" i="26"/>
  <c r="F45" i="70"/>
  <c r="BZ111" i="17"/>
  <c r="F35" i="26"/>
  <c r="G41" i="70"/>
  <c r="CF111" i="17"/>
  <c r="I35" i="26"/>
  <c r="M41" i="70"/>
  <c r="BX111" i="17"/>
  <c r="D35" i="26"/>
  <c r="E41" i="70"/>
  <c r="BV110" i="17"/>
  <c r="BE145" i="17"/>
  <c r="C40" i="70"/>
  <c r="CB110" i="17"/>
  <c r="H34" i="26"/>
  <c r="I40" i="70"/>
  <c r="CH109" i="17"/>
  <c r="K33" i="26"/>
  <c r="O39" i="70"/>
  <c r="CJ108" i="17"/>
  <c r="L32" i="26"/>
  <c r="Q38" i="70"/>
  <c r="CG108" i="17"/>
  <c r="J32" i="26"/>
  <c r="BW108" i="17"/>
  <c r="C32" i="26"/>
  <c r="D38" i="70"/>
  <c r="BZ107" i="17"/>
  <c r="F31" i="26"/>
  <c r="G37" i="70"/>
  <c r="CF107" i="17"/>
  <c r="I31" i="26"/>
  <c r="M37" i="70"/>
  <c r="BX107" i="17"/>
  <c r="D31" i="26"/>
  <c r="E37" i="70"/>
  <c r="BV106" i="17"/>
  <c r="BE141" i="17"/>
  <c r="C36" i="70"/>
  <c r="CB106" i="17"/>
  <c r="H30" i="26"/>
  <c r="I36" i="70"/>
  <c r="CH105" i="17"/>
  <c r="K29" i="26"/>
  <c r="O35" i="70"/>
  <c r="CJ104" i="17"/>
  <c r="L28" i="26"/>
  <c r="Q34" i="70"/>
  <c r="CG104" i="17"/>
  <c r="J28" i="26"/>
  <c r="BW104" i="17"/>
  <c r="C28" i="26"/>
  <c r="D34" i="70"/>
  <c r="BZ103" i="17"/>
  <c r="F27" i="26"/>
  <c r="G33" i="70"/>
  <c r="CF103" i="17"/>
  <c r="I27" i="26"/>
  <c r="M33" i="70"/>
  <c r="BX103" i="17"/>
  <c r="D27" i="26"/>
  <c r="E33" i="70"/>
  <c r="BV102" i="17"/>
  <c r="BE137" i="17"/>
  <c r="C32" i="70"/>
  <c r="CB102" i="17"/>
  <c r="H26" i="26"/>
  <c r="I32" i="70"/>
  <c r="CH101" i="17"/>
  <c r="K25" i="26"/>
  <c r="O31" i="70"/>
  <c r="CJ100" i="17"/>
  <c r="L24" i="26"/>
  <c r="Q30" i="70"/>
  <c r="CG100" i="17"/>
  <c r="J24" i="26"/>
  <c r="BW100" i="17"/>
  <c r="C24" i="26"/>
  <c r="D30" i="70"/>
  <c r="BZ99" i="17"/>
  <c r="F23" i="26"/>
  <c r="G29" i="70"/>
  <c r="CF99" i="17"/>
  <c r="I23" i="26"/>
  <c r="M29" i="70"/>
  <c r="BX99" i="17"/>
  <c r="D23" i="26"/>
  <c r="E29" i="70"/>
  <c r="BV98" i="17"/>
  <c r="BE133" i="17"/>
  <c r="C28" i="70"/>
  <c r="CB98" i="17"/>
  <c r="H22" i="26"/>
  <c r="I28" i="70"/>
  <c r="CF94" i="17"/>
  <c r="I18" i="26"/>
  <c r="M24" i="70"/>
  <c r="BX94" i="17"/>
  <c r="D18" i="26"/>
  <c r="E24" i="70"/>
  <c r="BV93" i="17"/>
  <c r="C23" i="70"/>
  <c r="CA92" i="17"/>
  <c r="G16" i="26"/>
  <c r="H22" i="70"/>
  <c r="CJ91" i="17"/>
  <c r="L15" i="26"/>
  <c r="Q21" i="70"/>
  <c r="CG91" i="17"/>
  <c r="J15" i="26"/>
  <c r="N21" i="70"/>
  <c r="BW91" i="17"/>
  <c r="C15" i="26"/>
  <c r="D21" i="70"/>
  <c r="CF90" i="17"/>
  <c r="I14" i="26"/>
  <c r="M20" i="70"/>
  <c r="BX90" i="17"/>
  <c r="D14" i="26"/>
  <c r="E20" i="70"/>
  <c r="BV89" i="17"/>
  <c r="C19" i="70"/>
  <c r="BY89" i="17"/>
  <c r="E13" i="26"/>
  <c r="F19" i="70"/>
  <c r="CH88" i="17"/>
  <c r="K12" i="26"/>
  <c r="CA88" i="17"/>
  <c r="G12" i="26"/>
  <c r="H18" i="70"/>
  <c r="CJ87" i="17"/>
  <c r="L11" i="26"/>
  <c r="Q17" i="70"/>
  <c r="CG87" i="17"/>
  <c r="J11" i="26"/>
  <c r="N17" i="70"/>
  <c r="BW87" i="17"/>
  <c r="C11" i="26"/>
  <c r="D17" i="70"/>
  <c r="CF86" i="17"/>
  <c r="I10" i="26"/>
  <c r="M16" i="70"/>
  <c r="BX86" i="17"/>
  <c r="D10" i="26"/>
  <c r="E16" i="70"/>
  <c r="BV85" i="17"/>
  <c r="C15" i="70"/>
  <c r="BY85" i="17"/>
  <c r="E9" i="26"/>
  <c r="F15" i="70"/>
  <c r="CH84" i="17"/>
  <c r="K8" i="26"/>
  <c r="CA84" i="17"/>
  <c r="G8" i="26"/>
  <c r="H14" i="70"/>
  <c r="CJ83" i="17"/>
  <c r="L7" i="26"/>
  <c r="Q13" i="70"/>
  <c r="CG83" i="17"/>
  <c r="J7" i="26"/>
  <c r="N13" i="70"/>
  <c r="BW83" i="17"/>
  <c r="C7" i="26"/>
  <c r="D13" i="70"/>
  <c r="CF82" i="17"/>
  <c r="I6" i="26"/>
  <c r="M12" i="70"/>
  <c r="BX82" i="17"/>
  <c r="D6" i="26"/>
  <c r="E12" i="70"/>
  <c r="BV81" i="17"/>
  <c r="C11" i="70"/>
  <c r="BY81" i="17"/>
  <c r="E5" i="26"/>
  <c r="F11" i="70"/>
  <c r="F122" i="26"/>
  <c r="BO128" i="17"/>
  <c r="D122" i="26"/>
  <c r="BX146" i="17"/>
  <c r="B121" i="26"/>
  <c r="BL127" i="17"/>
  <c r="BM127" i="17"/>
  <c r="BV145" i="17"/>
  <c r="H121" i="26"/>
  <c r="CB145" i="17"/>
  <c r="E121" i="26"/>
  <c r="BY145" i="17"/>
  <c r="BQ126" i="17"/>
  <c r="G120" i="26"/>
  <c r="CA144" i="17"/>
  <c r="BP125" i="17"/>
  <c r="C119" i="26"/>
  <c r="BW143" i="17"/>
  <c r="F118" i="26"/>
  <c r="BZ142" i="17"/>
  <c r="BO124" i="17"/>
  <c r="D118" i="26"/>
  <c r="BX142" i="17"/>
  <c r="B117" i="26"/>
  <c r="BL123" i="17"/>
  <c r="BM123" i="17"/>
  <c r="BV141" i="17"/>
  <c r="H117" i="26"/>
  <c r="CB141" i="17"/>
  <c r="E117" i="26"/>
  <c r="BY141" i="17"/>
  <c r="BQ122" i="17"/>
  <c r="G116" i="26"/>
  <c r="CA140" i="17"/>
  <c r="L115" i="26"/>
  <c r="BP121" i="17"/>
  <c r="C115" i="26"/>
  <c r="BW139" i="17"/>
  <c r="F114" i="26"/>
  <c r="BZ138" i="17"/>
  <c r="BO120" i="17"/>
  <c r="D114" i="26"/>
  <c r="BX138" i="17"/>
  <c r="B113" i="26"/>
  <c r="BV137" i="17"/>
  <c r="BL119" i="17"/>
  <c r="BM119" i="17"/>
  <c r="H113" i="26"/>
  <c r="CB137" i="17"/>
  <c r="E113" i="26"/>
  <c r="BQ118" i="17"/>
  <c r="G112" i="26"/>
  <c r="CA136" i="17"/>
  <c r="L111" i="26"/>
  <c r="CJ135" i="17"/>
  <c r="BP117" i="17"/>
  <c r="C111" i="26"/>
  <c r="BW135" i="17"/>
  <c r="F110" i="26"/>
  <c r="BZ134" i="17"/>
  <c r="BO116" i="17"/>
  <c r="D110" i="26"/>
  <c r="BX134" i="17"/>
  <c r="B109" i="26"/>
  <c r="BV133" i="17"/>
  <c r="BL115" i="17"/>
  <c r="BM115" i="17"/>
  <c r="H109" i="26"/>
  <c r="CB133" i="17"/>
  <c r="E109" i="26"/>
  <c r="BY133" i="17"/>
  <c r="F105" i="26"/>
  <c r="BI146" i="17"/>
  <c r="BO111" i="17"/>
  <c r="D105" i="26"/>
  <c r="BG146" i="17"/>
  <c r="B104" i="26"/>
  <c r="E104" i="26"/>
  <c r="BH145" i="17"/>
  <c r="BQ109" i="17"/>
  <c r="G103" i="26"/>
  <c r="BJ144" i="17"/>
  <c r="L102" i="26"/>
  <c r="BS143" i="17"/>
  <c r="BP108" i="17"/>
  <c r="C102" i="26"/>
  <c r="BF143" i="17"/>
  <c r="F101" i="26"/>
  <c r="BI142" i="17"/>
  <c r="BO107" i="17"/>
  <c r="D101" i="26"/>
  <c r="BG142" i="17"/>
  <c r="B100" i="26"/>
  <c r="BL106" i="17"/>
  <c r="BM106" i="17"/>
  <c r="H100" i="26"/>
  <c r="BK141" i="17"/>
  <c r="E100" i="26"/>
  <c r="BH141" i="17"/>
  <c r="BQ105" i="17"/>
  <c r="G99" i="26"/>
  <c r="BJ140" i="17"/>
  <c r="BP104" i="17"/>
  <c r="C98" i="26"/>
  <c r="BF139" i="17"/>
  <c r="F97" i="26"/>
  <c r="BI138" i="17"/>
  <c r="BO103" i="17"/>
  <c r="D97" i="26"/>
  <c r="BG138" i="17"/>
  <c r="B96" i="26"/>
  <c r="BL102" i="17"/>
  <c r="BM102" i="17"/>
  <c r="H96" i="26"/>
  <c r="BK137" i="17"/>
  <c r="E96" i="26"/>
  <c r="BH137" i="17"/>
  <c r="BQ101" i="17"/>
  <c r="G95" i="26"/>
  <c r="BJ136" i="17"/>
  <c r="L94" i="26"/>
  <c r="BS135" i="17"/>
  <c r="BP100" i="17"/>
  <c r="C94" i="26"/>
  <c r="BF135" i="17"/>
  <c r="F93" i="26"/>
  <c r="BI134" i="17"/>
  <c r="BO99" i="17"/>
  <c r="D93" i="26"/>
  <c r="BG134" i="17"/>
  <c r="B92" i="26"/>
  <c r="BM98" i="17"/>
  <c r="BL98" i="17"/>
  <c r="H92" i="26"/>
  <c r="BK133" i="17"/>
  <c r="E92" i="26"/>
  <c r="BH133" i="17"/>
  <c r="BO94" i="17"/>
  <c r="I88" i="26"/>
  <c r="B87" i="26"/>
  <c r="BL93" i="17"/>
  <c r="BM93" i="17"/>
  <c r="BQ92" i="17"/>
  <c r="K86" i="26"/>
  <c r="BP91" i="17"/>
  <c r="J85" i="26"/>
  <c r="BO90" i="17"/>
  <c r="I84" i="26"/>
  <c r="B83" i="26"/>
  <c r="BL89" i="17"/>
  <c r="BM89" i="17"/>
  <c r="BN89" i="17"/>
  <c r="BQ88" i="17"/>
  <c r="K82" i="26"/>
  <c r="BP87" i="17"/>
  <c r="J81" i="26"/>
  <c r="BO86" i="17"/>
  <c r="I80" i="26"/>
  <c r="B79" i="26"/>
  <c r="BL85" i="17"/>
  <c r="BM85" i="17"/>
  <c r="BQ84" i="17"/>
  <c r="K78" i="26"/>
  <c r="BP83" i="17"/>
  <c r="J77" i="26"/>
  <c r="BO82" i="17"/>
  <c r="I76" i="26"/>
  <c r="B75" i="26"/>
  <c r="BL81" i="17"/>
  <c r="BM81" i="17"/>
  <c r="M74" i="17"/>
  <c r="I74" i="36"/>
  <c r="B73" i="36"/>
  <c r="O72" i="17"/>
  <c r="K72" i="36"/>
  <c r="N71" i="17"/>
  <c r="J71" i="36"/>
  <c r="M70" i="17"/>
  <c r="I70" i="36"/>
  <c r="B69" i="36"/>
  <c r="O68" i="17"/>
  <c r="K68" i="36"/>
  <c r="N67" i="17"/>
  <c r="J67" i="36"/>
  <c r="M66" i="17"/>
  <c r="I66" i="36"/>
  <c r="B65" i="36"/>
  <c r="O64" i="17"/>
  <c r="K64" i="36"/>
  <c r="N63" i="17"/>
  <c r="J63" i="36"/>
  <c r="M62" i="17"/>
  <c r="I62" i="36"/>
  <c r="B61" i="36"/>
  <c r="M57" i="17"/>
  <c r="I57" i="36"/>
  <c r="B56" i="36"/>
  <c r="O55" i="17"/>
  <c r="K55" i="36"/>
  <c r="N54" i="17"/>
  <c r="J54" i="36"/>
  <c r="M53" i="17"/>
  <c r="I53" i="36"/>
  <c r="B52" i="36"/>
  <c r="O51" i="17"/>
  <c r="K51" i="36"/>
  <c r="N50" i="17"/>
  <c r="J50" i="36"/>
  <c r="M49" i="17"/>
  <c r="I49" i="36"/>
  <c r="B48" i="36"/>
  <c r="O47" i="17"/>
  <c r="K47" i="36"/>
  <c r="N46" i="17"/>
  <c r="J46" i="36"/>
  <c r="M45" i="17"/>
  <c r="I45" i="36"/>
  <c r="B44" i="36"/>
  <c r="M40" i="17"/>
  <c r="I40" i="36"/>
  <c r="B39" i="36"/>
  <c r="O38" i="17"/>
  <c r="K38" i="36"/>
  <c r="N37" i="17"/>
  <c r="J37" i="36"/>
  <c r="M36" i="17"/>
  <c r="I36" i="36"/>
  <c r="B35" i="36"/>
  <c r="O34" i="17"/>
  <c r="K34" i="36"/>
  <c r="N33" i="17"/>
  <c r="J33" i="36"/>
  <c r="M32" i="17"/>
  <c r="I32" i="36"/>
  <c r="B31" i="36"/>
  <c r="O30" i="17"/>
  <c r="K30" i="36"/>
  <c r="N29" i="17"/>
  <c r="J29" i="36"/>
  <c r="M28" i="17"/>
  <c r="I28" i="36"/>
  <c r="B27" i="36"/>
  <c r="M23" i="17"/>
  <c r="I23" i="36"/>
  <c r="B22" i="36"/>
  <c r="O21" i="17"/>
  <c r="K21" i="36"/>
  <c r="N20" i="17"/>
  <c r="J20" i="36"/>
  <c r="M19" i="17"/>
  <c r="I19" i="36"/>
  <c r="B18" i="36"/>
  <c r="O17" i="17"/>
  <c r="K17" i="36"/>
  <c r="N16" i="17"/>
  <c r="J16" i="36"/>
  <c r="M15" i="17"/>
  <c r="I15" i="36"/>
  <c r="B14" i="36"/>
  <c r="K14" i="17"/>
  <c r="J14" i="17"/>
  <c r="O13" i="17"/>
  <c r="K13" i="36"/>
  <c r="N12" i="17"/>
  <c r="J12" i="36"/>
  <c r="M11" i="17"/>
  <c r="I11" i="36"/>
  <c r="B10" i="36"/>
  <c r="M75" i="68"/>
  <c r="O73" i="68"/>
  <c r="Q72" i="68"/>
  <c r="C72" i="68"/>
  <c r="M71" i="68"/>
  <c r="O69" i="68"/>
  <c r="Q68" i="68"/>
  <c r="C68" i="68"/>
  <c r="M67" i="68"/>
  <c r="N66" i="68"/>
  <c r="O65" i="68"/>
  <c r="Q64" i="68"/>
  <c r="C64" i="68"/>
  <c r="M63" i="68"/>
  <c r="Q57" i="68"/>
  <c r="D57" i="68"/>
  <c r="Q55" i="68"/>
  <c r="D55" i="68"/>
  <c r="Q53" i="68"/>
  <c r="D53" i="68"/>
  <c r="Q51" i="68"/>
  <c r="D51" i="68"/>
  <c r="Q49" i="68"/>
  <c r="D49" i="68"/>
  <c r="Q47" i="68"/>
  <c r="D47" i="68"/>
  <c r="Q45" i="68"/>
  <c r="D45" i="68"/>
  <c r="M41" i="68"/>
  <c r="N40" i="68"/>
  <c r="O39" i="68"/>
  <c r="Q38" i="68"/>
  <c r="C38" i="68"/>
  <c r="M37" i="68"/>
  <c r="N36" i="68"/>
  <c r="O35" i="68"/>
  <c r="Q34" i="68"/>
  <c r="C34" i="68"/>
  <c r="M33" i="68"/>
  <c r="N32" i="68"/>
  <c r="O31" i="68"/>
  <c r="Q30" i="68"/>
  <c r="C30" i="68"/>
  <c r="M29" i="68"/>
  <c r="N28" i="68"/>
  <c r="Q23" i="68"/>
  <c r="D23" i="68"/>
  <c r="Q21" i="68"/>
  <c r="D21" i="68"/>
  <c r="Q19" i="68"/>
  <c r="D19" i="68"/>
  <c r="Q17" i="68"/>
  <c r="D17" i="68"/>
  <c r="Q15" i="68"/>
  <c r="D15" i="68"/>
  <c r="Q13" i="68"/>
  <c r="D13" i="68"/>
  <c r="D11" i="68"/>
  <c r="O41" i="73"/>
  <c r="G41" i="73"/>
  <c r="C41" i="73"/>
  <c r="M40" i="73"/>
  <c r="I40" i="73"/>
  <c r="E40" i="73"/>
  <c r="O39" i="73"/>
  <c r="G39" i="73"/>
  <c r="C39" i="73"/>
  <c r="M38" i="73"/>
  <c r="I38" i="73"/>
  <c r="E38" i="73"/>
  <c r="O37" i="73"/>
  <c r="G37" i="73"/>
  <c r="C37" i="73"/>
  <c r="M36" i="73"/>
  <c r="I36" i="73"/>
  <c r="E36" i="73"/>
  <c r="O35" i="73"/>
  <c r="G35" i="73"/>
  <c r="C35" i="73"/>
  <c r="I34" i="73"/>
  <c r="E34" i="73"/>
  <c r="O33" i="73"/>
  <c r="G33" i="73"/>
  <c r="C33" i="73"/>
  <c r="M32" i="73"/>
  <c r="I32" i="73"/>
  <c r="E32" i="73"/>
  <c r="O31" i="73"/>
  <c r="G31" i="73"/>
  <c r="C31" i="73"/>
  <c r="I30" i="73"/>
  <c r="E30" i="73"/>
  <c r="O29" i="73"/>
  <c r="G29" i="73"/>
  <c r="C29" i="73"/>
  <c r="M28" i="73"/>
  <c r="I28" i="73"/>
  <c r="E28" i="73"/>
  <c r="N24" i="73"/>
  <c r="F24" i="73"/>
  <c r="Q23" i="73"/>
  <c r="H23" i="73"/>
  <c r="D23" i="73"/>
  <c r="F22" i="73"/>
  <c r="Q21" i="73"/>
  <c r="H21" i="73"/>
  <c r="D21" i="73"/>
  <c r="N20" i="73"/>
  <c r="F20" i="73"/>
  <c r="Q19" i="73"/>
  <c r="H19" i="73"/>
  <c r="D19" i="73"/>
  <c r="F18" i="73"/>
  <c r="Q17" i="73"/>
  <c r="H17" i="73"/>
  <c r="D17" i="73"/>
  <c r="N16" i="73"/>
  <c r="F16" i="73"/>
  <c r="Q15" i="73"/>
  <c r="H15" i="73"/>
  <c r="D15" i="73"/>
  <c r="F14" i="73"/>
  <c r="Q13" i="73"/>
  <c r="H13" i="73"/>
  <c r="D13" i="73"/>
  <c r="N12" i="73"/>
  <c r="F12" i="73"/>
  <c r="Q11" i="73"/>
  <c r="H11" i="73"/>
  <c r="D11" i="73"/>
  <c r="N58" i="69"/>
  <c r="F58" i="69"/>
  <c r="Q57" i="69"/>
  <c r="H57" i="69"/>
  <c r="D57" i="69"/>
  <c r="F56" i="69"/>
  <c r="Q55" i="69"/>
  <c r="H55" i="69"/>
  <c r="D55" i="69"/>
  <c r="N54" i="69"/>
  <c r="F54" i="69"/>
  <c r="Q53" i="69"/>
  <c r="H53" i="69"/>
  <c r="D53" i="69"/>
  <c r="F52" i="69"/>
  <c r="Q51" i="69"/>
  <c r="H51" i="69"/>
  <c r="D51" i="69"/>
  <c r="N50" i="69"/>
  <c r="F50" i="69"/>
  <c r="Q49" i="69"/>
  <c r="H49" i="69"/>
  <c r="D49" i="69"/>
  <c r="F48" i="69"/>
  <c r="Q47" i="69"/>
  <c r="H47" i="69"/>
  <c r="D47" i="69"/>
  <c r="N46" i="69"/>
  <c r="F46" i="69"/>
  <c r="Q45" i="69"/>
  <c r="H45" i="69"/>
  <c r="D45" i="69"/>
  <c r="M41" i="69"/>
  <c r="I41" i="69"/>
  <c r="E41" i="69"/>
  <c r="G40" i="69"/>
  <c r="C40" i="69"/>
  <c r="M39" i="69"/>
  <c r="I39" i="69"/>
  <c r="E39" i="69"/>
  <c r="O38" i="69"/>
  <c r="G38" i="69"/>
  <c r="C38" i="69"/>
  <c r="M37" i="69"/>
  <c r="I37" i="69"/>
  <c r="E37" i="69"/>
  <c r="G36" i="69"/>
  <c r="C36" i="69"/>
  <c r="I35" i="69"/>
  <c r="E35" i="69"/>
  <c r="O34" i="69"/>
  <c r="G34" i="69"/>
  <c r="C34" i="69"/>
  <c r="M33" i="69"/>
  <c r="I33" i="69"/>
  <c r="E33" i="69"/>
  <c r="G32" i="69"/>
  <c r="C32" i="69"/>
  <c r="M31" i="69"/>
  <c r="I31" i="69"/>
  <c r="E31" i="69"/>
  <c r="O30" i="69"/>
  <c r="G30" i="69"/>
  <c r="C30" i="69"/>
  <c r="M29" i="69"/>
  <c r="I29" i="69"/>
  <c r="E29" i="69"/>
  <c r="G28" i="69"/>
  <c r="C28" i="69"/>
  <c r="Q24" i="69"/>
  <c r="H24" i="69"/>
  <c r="D24" i="69"/>
  <c r="N23" i="69"/>
  <c r="F23" i="69"/>
  <c r="Q22" i="69"/>
  <c r="H22" i="69"/>
  <c r="D22" i="69"/>
  <c r="N21" i="69"/>
  <c r="F21" i="69"/>
  <c r="Q20" i="69"/>
  <c r="H20" i="69"/>
  <c r="D20" i="69"/>
  <c r="N19" i="69"/>
  <c r="F19" i="69"/>
  <c r="Q18" i="69"/>
  <c r="H18" i="69"/>
  <c r="D18" i="69"/>
  <c r="N17" i="69"/>
  <c r="F17" i="69"/>
  <c r="Q16" i="69"/>
  <c r="H16" i="69"/>
  <c r="D16" i="69"/>
  <c r="N15" i="69"/>
  <c r="F15" i="69"/>
  <c r="Q14" i="69"/>
  <c r="H14" i="69"/>
  <c r="D14" i="69"/>
  <c r="N13" i="69"/>
  <c r="F13" i="69"/>
  <c r="Q12" i="69"/>
  <c r="H12" i="69"/>
  <c r="D12" i="69"/>
  <c r="N11" i="69"/>
  <c r="F11" i="69"/>
  <c r="M58" i="70"/>
  <c r="E58" i="70"/>
  <c r="C57" i="70"/>
  <c r="I56" i="70"/>
  <c r="O55" i="70"/>
  <c r="G55" i="70"/>
  <c r="M54" i="70"/>
  <c r="E54" i="70"/>
  <c r="C53" i="70"/>
  <c r="E52" i="70"/>
  <c r="C51" i="70"/>
  <c r="M48" i="70"/>
  <c r="I46" i="70"/>
  <c r="G45" i="70"/>
  <c r="H39" i="70"/>
  <c r="F38" i="70"/>
  <c r="D37" i="70"/>
  <c r="Q35" i="70"/>
  <c r="N34" i="70"/>
  <c r="H31" i="70"/>
  <c r="F30" i="70"/>
  <c r="D29" i="70"/>
  <c r="G24" i="70"/>
  <c r="E23" i="70"/>
  <c r="C22" i="70"/>
  <c r="O20" i="70"/>
  <c r="M19" i="70"/>
  <c r="I17" i="70"/>
  <c r="G16" i="70"/>
  <c r="E15" i="70"/>
  <c r="C14" i="70"/>
  <c r="M11" i="70"/>
  <c r="F92" i="71"/>
  <c r="C91" i="71"/>
  <c r="H87" i="71"/>
  <c r="D86" i="71"/>
  <c r="I82" i="71"/>
  <c r="E81" i="71"/>
  <c r="M78" i="71"/>
  <c r="H70" i="71"/>
  <c r="F69" i="71"/>
  <c r="D68" i="71"/>
  <c r="Q66" i="71"/>
  <c r="F61" i="71"/>
  <c r="Q58" i="71"/>
  <c r="O51" i="71"/>
  <c r="Q46" i="71"/>
  <c r="F43" i="71"/>
  <c r="C42" i="71"/>
  <c r="N40" i="71"/>
  <c r="O35" i="71"/>
  <c r="I33" i="71"/>
  <c r="I29" i="71"/>
  <c r="E27" i="71"/>
  <c r="C26" i="71"/>
  <c r="M23" i="71"/>
  <c r="I21" i="71"/>
  <c r="G20" i="71"/>
  <c r="G12" i="71"/>
  <c r="E11" i="71"/>
  <c r="F94" i="72"/>
  <c r="N90" i="72"/>
  <c r="F86" i="72"/>
  <c r="D85" i="72"/>
  <c r="Q83" i="72"/>
  <c r="H79" i="72"/>
  <c r="F78" i="72"/>
  <c r="E73" i="72"/>
  <c r="C72" i="72"/>
  <c r="C66" i="72"/>
  <c r="M63" i="72"/>
  <c r="C61" i="72"/>
  <c r="Q45" i="72"/>
  <c r="H41" i="72"/>
  <c r="N36" i="72"/>
  <c r="C26" i="72"/>
  <c r="I21" i="72"/>
  <c r="G12" i="72"/>
  <c r="Q73" i="74"/>
  <c r="H69" i="74"/>
  <c r="D36" i="74"/>
  <c r="M20" i="74"/>
  <c r="E16" i="74"/>
  <c r="DI565" i="17"/>
  <c r="G165" i="34"/>
  <c r="CY556" i="17"/>
  <c r="K66" i="34"/>
  <c r="CH127" i="17"/>
  <c r="K51" i="26"/>
  <c r="DF579" i="17"/>
  <c r="D179" i="34"/>
  <c r="DJ578" i="17"/>
  <c r="H178" i="34"/>
  <c r="I94" i="72"/>
  <c r="DP577" i="17"/>
  <c r="K177" i="34"/>
  <c r="O93" i="72"/>
  <c r="DE576" i="17"/>
  <c r="C176" i="34"/>
  <c r="D92" i="72"/>
  <c r="DN575" i="17"/>
  <c r="I175" i="34"/>
  <c r="M91" i="72"/>
  <c r="DD574" i="17"/>
  <c r="C90" i="72"/>
  <c r="DE572" i="17"/>
  <c r="C172" i="34"/>
  <c r="D88" i="72"/>
  <c r="DF571" i="17"/>
  <c r="D171" i="34"/>
  <c r="DJ570" i="17"/>
  <c r="H170" i="34"/>
  <c r="I86" i="72"/>
  <c r="DR568" i="17"/>
  <c r="L168" i="34"/>
  <c r="Q84" i="72"/>
  <c r="DH567" i="17"/>
  <c r="F167" i="34"/>
  <c r="G83" i="72"/>
  <c r="DE564" i="17"/>
  <c r="C164" i="34"/>
  <c r="D80" i="72"/>
  <c r="DF563" i="17"/>
  <c r="D163" i="34"/>
  <c r="E79" i="72"/>
  <c r="DJ562" i="17"/>
  <c r="H162" i="34"/>
  <c r="I78" i="72"/>
  <c r="DP561" i="17"/>
  <c r="K161" i="34"/>
  <c r="O77" i="72"/>
  <c r="DR556" i="17"/>
  <c r="L156" i="34"/>
  <c r="Q72" i="72"/>
  <c r="DH555" i="17"/>
  <c r="F155" i="34"/>
  <c r="G71" i="72"/>
  <c r="DF555" i="17"/>
  <c r="D155" i="34"/>
  <c r="E71" i="72"/>
  <c r="DG554" i="17"/>
  <c r="E154" i="34"/>
  <c r="F70" i="72"/>
  <c r="DI553" i="17"/>
  <c r="G153" i="34"/>
  <c r="H69" i="72"/>
  <c r="DJ550" i="17"/>
  <c r="H150" i="34"/>
  <c r="I66" i="72"/>
  <c r="DR548" i="17"/>
  <c r="L148" i="34"/>
  <c r="Q64" i="72"/>
  <c r="DH547" i="17"/>
  <c r="F147" i="34"/>
  <c r="G63" i="72"/>
  <c r="B146" i="34"/>
  <c r="DP545" i="17"/>
  <c r="K145" i="34"/>
  <c r="O61" i="72"/>
  <c r="DO544" i="17"/>
  <c r="J144" i="34"/>
  <c r="N60" i="72"/>
  <c r="DN543" i="17"/>
  <c r="I143" i="34"/>
  <c r="M59" i="72"/>
  <c r="DD542" i="17"/>
  <c r="C58" i="72"/>
  <c r="DP541" i="17"/>
  <c r="K141" i="34"/>
  <c r="O57" i="72"/>
  <c r="DH535" i="17"/>
  <c r="F135" i="34"/>
  <c r="G51" i="72"/>
  <c r="DD534" i="17"/>
  <c r="C50" i="72"/>
  <c r="DE532" i="17"/>
  <c r="C132" i="34"/>
  <c r="D48" i="72"/>
  <c r="DN531" i="17"/>
  <c r="I131" i="34"/>
  <c r="M47" i="72"/>
  <c r="DD530" i="17"/>
  <c r="C46" i="72"/>
  <c r="DP529" i="17"/>
  <c r="K129" i="34"/>
  <c r="O45" i="72"/>
  <c r="DE528" i="17"/>
  <c r="C128" i="34"/>
  <c r="D44" i="72"/>
  <c r="DF527" i="17"/>
  <c r="D127" i="34"/>
  <c r="E43" i="72"/>
  <c r="DJ526" i="17"/>
  <c r="H126" i="34"/>
  <c r="I42" i="72"/>
  <c r="DP525" i="17"/>
  <c r="K125" i="34"/>
  <c r="O41" i="72"/>
  <c r="DO524" i="17"/>
  <c r="J124" i="34"/>
  <c r="N40" i="72"/>
  <c r="DN523" i="17"/>
  <c r="I123" i="34"/>
  <c r="M39" i="72"/>
  <c r="DJ522" i="17"/>
  <c r="H122" i="34"/>
  <c r="I38" i="72"/>
  <c r="DR520" i="17"/>
  <c r="L120" i="34"/>
  <c r="Q36" i="72"/>
  <c r="DN519" i="17"/>
  <c r="I119" i="34"/>
  <c r="M35" i="72"/>
  <c r="DD518" i="17"/>
  <c r="C34" i="72"/>
  <c r="DG518" i="17"/>
  <c r="E118" i="34"/>
  <c r="F34" i="72"/>
  <c r="CX578" i="17"/>
  <c r="J88" i="34"/>
  <c r="N94" i="71"/>
  <c r="CS576" i="17"/>
  <c r="H86" i="34"/>
  <c r="I92" i="71"/>
  <c r="CY575" i="17"/>
  <c r="K85" i="34"/>
  <c r="O91" i="71"/>
  <c r="CW573" i="17"/>
  <c r="I83" i="34"/>
  <c r="M89" i="71"/>
  <c r="DA570" i="17"/>
  <c r="L80" i="34"/>
  <c r="Q86" i="71"/>
  <c r="CM568" i="17"/>
  <c r="C84" i="71"/>
  <c r="CX566" i="17"/>
  <c r="J76" i="34"/>
  <c r="N82" i="71"/>
  <c r="CS564" i="17"/>
  <c r="H74" i="34"/>
  <c r="I80" i="71"/>
  <c r="CY563" i="17"/>
  <c r="K73" i="34"/>
  <c r="O79" i="71"/>
  <c r="CW561" i="17"/>
  <c r="I71" i="34"/>
  <c r="M77" i="71"/>
  <c r="CW557" i="17"/>
  <c r="I67" i="34"/>
  <c r="M73" i="71"/>
  <c r="CQ553" i="17"/>
  <c r="F63" i="34"/>
  <c r="G69" i="71"/>
  <c r="CO553" i="17"/>
  <c r="D63" i="34"/>
  <c r="E69" i="71"/>
  <c r="CP552" i="17"/>
  <c r="E62" i="34"/>
  <c r="F68" i="71"/>
  <c r="CR551" i="17"/>
  <c r="G61" i="34"/>
  <c r="H67" i="71"/>
  <c r="CX550" i="17"/>
  <c r="J60" i="34"/>
  <c r="N66" i="71"/>
  <c r="CQ549" i="17"/>
  <c r="F59" i="34"/>
  <c r="G65" i="71"/>
  <c r="CM548" i="17"/>
  <c r="C64" i="71"/>
  <c r="CP548" i="17"/>
  <c r="E58" i="34"/>
  <c r="F64" i="71"/>
  <c r="CR547" i="17"/>
  <c r="G57" i="34"/>
  <c r="H63" i="71"/>
  <c r="CX546" i="17"/>
  <c r="J56" i="34"/>
  <c r="N62" i="71"/>
  <c r="CO545" i="17"/>
  <c r="D55" i="34"/>
  <c r="E61" i="71"/>
  <c r="CQ541" i="17"/>
  <c r="F51" i="34"/>
  <c r="G57" i="71"/>
  <c r="CS540" i="17"/>
  <c r="H50" i="34"/>
  <c r="I56" i="71"/>
  <c r="CN534" i="17"/>
  <c r="C44" i="34"/>
  <c r="D50" i="71"/>
  <c r="CO533" i="17"/>
  <c r="D43" i="34"/>
  <c r="E49" i="71"/>
  <c r="CS532" i="17"/>
  <c r="H42" i="34"/>
  <c r="I48" i="71"/>
  <c r="CY531" i="17"/>
  <c r="K41" i="34"/>
  <c r="CX530" i="17"/>
  <c r="J40" i="34"/>
  <c r="N46" i="71"/>
  <c r="CW529" i="17"/>
  <c r="I39" i="34"/>
  <c r="CM528" i="17"/>
  <c r="C44" i="71"/>
  <c r="CP528" i="17"/>
  <c r="E38" i="34"/>
  <c r="F44" i="71"/>
  <c r="CR527" i="17"/>
  <c r="G37" i="34"/>
  <c r="H43" i="71"/>
  <c r="CM524" i="17"/>
  <c r="C40" i="71"/>
  <c r="CP524" i="17"/>
  <c r="E34" i="34"/>
  <c r="F40" i="71"/>
  <c r="CR523" i="17"/>
  <c r="G33" i="34"/>
  <c r="H39" i="71"/>
  <c r="CM520" i="17"/>
  <c r="C36" i="71"/>
  <c r="CP520" i="17"/>
  <c r="E30" i="34"/>
  <c r="F36" i="71"/>
  <c r="CR519" i="17"/>
  <c r="G29" i="34"/>
  <c r="H35" i="71"/>
  <c r="CN518" i="17"/>
  <c r="C28" i="34"/>
  <c r="D34" i="71"/>
  <c r="CO517" i="17"/>
  <c r="D27" i="34"/>
  <c r="E33" i="71"/>
  <c r="CW513" i="17"/>
  <c r="I23" i="34"/>
  <c r="CS512" i="17"/>
  <c r="H22" i="34"/>
  <c r="I28" i="71"/>
  <c r="DA510" i="17"/>
  <c r="L20" i="34"/>
  <c r="Q26" i="71"/>
  <c r="CQ509" i="17"/>
  <c r="F19" i="34"/>
  <c r="G25" i="71"/>
  <c r="B18" i="34"/>
  <c r="DA506" i="17"/>
  <c r="L16" i="34"/>
  <c r="Q22" i="71"/>
  <c r="CQ505" i="17"/>
  <c r="F15" i="34"/>
  <c r="G21" i="71"/>
  <c r="B14" i="34"/>
  <c r="DA502" i="17"/>
  <c r="L12" i="34"/>
  <c r="Q18" i="71"/>
  <c r="CQ501" i="17"/>
  <c r="F11" i="34"/>
  <c r="G17" i="71"/>
  <c r="B10" i="34"/>
  <c r="CY499" i="17"/>
  <c r="K9" i="34"/>
  <c r="O15" i="71"/>
  <c r="CX498" i="17"/>
  <c r="J8" i="34"/>
  <c r="N14" i="71"/>
  <c r="D499" i="1"/>
  <c r="CW497" i="17"/>
  <c r="I7" i="34"/>
  <c r="CS496" i="17"/>
  <c r="H6" i="34"/>
  <c r="I12" i="71"/>
  <c r="CR495" i="17"/>
  <c r="G5" i="34"/>
  <c r="H11" i="71"/>
  <c r="DD513" i="17"/>
  <c r="C29" i="72"/>
  <c r="DR511" i="17"/>
  <c r="L111" i="34"/>
  <c r="Q27" i="72"/>
  <c r="DH510" i="17"/>
  <c r="F110" i="34"/>
  <c r="G26" i="72"/>
  <c r="DD509" i="17"/>
  <c r="C25" i="72"/>
  <c r="DR507" i="17"/>
  <c r="L107" i="34"/>
  <c r="Q23" i="72"/>
  <c r="DH506" i="17"/>
  <c r="F106" i="34"/>
  <c r="G22" i="72"/>
  <c r="Q19" i="72"/>
  <c r="DR503" i="17"/>
  <c r="L103" i="34"/>
  <c r="DH502" i="17"/>
  <c r="F102" i="34"/>
  <c r="G18" i="72"/>
  <c r="DD501" i="17"/>
  <c r="C17" i="72"/>
  <c r="DP500" i="17"/>
  <c r="K100" i="34"/>
  <c r="DO499" i="17"/>
  <c r="J99" i="34"/>
  <c r="N15" i="72"/>
  <c r="DN498" i="17"/>
  <c r="I98" i="34"/>
  <c r="M14" i="72"/>
  <c r="DD497" i="17"/>
  <c r="C13" i="72"/>
  <c r="DR495" i="17"/>
  <c r="L95" i="34"/>
  <c r="Q11" i="72"/>
  <c r="BS302" i="17"/>
  <c r="L75" i="19"/>
  <c r="Q76" i="74"/>
  <c r="BI301" i="17"/>
  <c r="F74" i="19"/>
  <c r="G75" i="74"/>
  <c r="BE300" i="17"/>
  <c r="C74" i="74"/>
  <c r="BH300" i="17"/>
  <c r="E73" i="19"/>
  <c r="F74" i="74"/>
  <c r="BS298" i="17"/>
  <c r="L71" i="19"/>
  <c r="Q72" i="74"/>
  <c r="BI297" i="17"/>
  <c r="F70" i="19"/>
  <c r="G71" i="74"/>
  <c r="BE296" i="17"/>
  <c r="C70" i="74"/>
  <c r="BF294" i="17"/>
  <c r="C67" i="19"/>
  <c r="D68" i="74"/>
  <c r="BE292" i="17"/>
  <c r="C66" i="74"/>
  <c r="BQ291" i="17"/>
  <c r="K64" i="19"/>
  <c r="O65" i="74"/>
  <c r="BP290" i="17"/>
  <c r="J63" i="19"/>
  <c r="BS266" i="17"/>
  <c r="L39" i="19"/>
  <c r="Q40" i="74"/>
  <c r="BI265" i="17"/>
  <c r="F38" i="19"/>
  <c r="G39" i="74"/>
  <c r="BE264" i="17"/>
  <c r="C38" i="74"/>
  <c r="BQ263" i="17"/>
  <c r="K36" i="19"/>
  <c r="O37" i="74"/>
  <c r="BO261" i="17"/>
  <c r="I34" i="19"/>
  <c r="M35" i="74"/>
  <c r="BK260" i="17"/>
  <c r="H33" i="19"/>
  <c r="I34" i="74"/>
  <c r="BP258" i="17"/>
  <c r="J31" i="19"/>
  <c r="N32" i="74"/>
  <c r="BI257" i="17"/>
  <c r="F30" i="19"/>
  <c r="G31" i="74"/>
  <c r="BE256" i="17"/>
  <c r="C30" i="74"/>
  <c r="BQ255" i="17"/>
  <c r="K28" i="19"/>
  <c r="O29" i="74"/>
  <c r="BP254" i="17"/>
  <c r="J27" i="19"/>
  <c r="N28" i="74"/>
  <c r="N206" i="17"/>
  <c r="J22" i="31"/>
  <c r="BJ286" i="17"/>
  <c r="G59" i="19"/>
  <c r="H60" i="74"/>
  <c r="BF285" i="17"/>
  <c r="C58" i="19"/>
  <c r="D59" i="74"/>
  <c r="BG284" i="17"/>
  <c r="D57" i="19"/>
  <c r="E58" i="74"/>
  <c r="BH283" i="17"/>
  <c r="E56" i="19"/>
  <c r="F57" i="74"/>
  <c r="BS281" i="17"/>
  <c r="L54" i="19"/>
  <c r="Q55" i="74"/>
  <c r="BF281" i="17"/>
  <c r="C54" i="19"/>
  <c r="D55" i="74"/>
  <c r="BG280" i="17"/>
  <c r="D53" i="19"/>
  <c r="E54" i="74"/>
  <c r="BH279" i="17"/>
  <c r="E52" i="19"/>
  <c r="F53" i="74"/>
  <c r="BQ278" i="17"/>
  <c r="K51" i="19"/>
  <c r="O52" i="74"/>
  <c r="BP277" i="17"/>
  <c r="J50" i="19"/>
  <c r="N51" i="74"/>
  <c r="BO276" i="17"/>
  <c r="I49" i="19"/>
  <c r="M50" i="74"/>
  <c r="BK275" i="17"/>
  <c r="H48" i="19"/>
  <c r="I49" i="74"/>
  <c r="BS273" i="17"/>
  <c r="L46" i="19"/>
  <c r="Q47" i="74"/>
  <c r="BS249" i="17"/>
  <c r="L22" i="19"/>
  <c r="Q23" i="74"/>
  <c r="BI248" i="17"/>
  <c r="F21" i="19"/>
  <c r="G22" i="74"/>
  <c r="BE247" i="17"/>
  <c r="C21" i="74"/>
  <c r="BQ246" i="17"/>
  <c r="K19" i="19"/>
  <c r="O20" i="74"/>
  <c r="BP245" i="17"/>
  <c r="J18" i="19"/>
  <c r="N19" i="74"/>
  <c r="BO244" i="17"/>
  <c r="I17" i="19"/>
  <c r="M18" i="74"/>
  <c r="BK243" i="17"/>
  <c r="H16" i="19"/>
  <c r="I17" i="74"/>
  <c r="BS241" i="17"/>
  <c r="L14" i="19"/>
  <c r="Q15" i="74"/>
  <c r="G14" i="74"/>
  <c r="BI240" i="17"/>
  <c r="F13" i="19"/>
  <c r="BE239" i="17"/>
  <c r="C13" i="74"/>
  <c r="BQ238" i="17"/>
  <c r="K11" i="19"/>
  <c r="O12" i="74"/>
  <c r="BP237" i="17"/>
  <c r="J10" i="19"/>
  <c r="N11" i="74"/>
  <c r="O202" i="17"/>
  <c r="K18" i="31"/>
  <c r="N201" i="17"/>
  <c r="J17" i="31"/>
  <c r="B11" i="31"/>
  <c r="J195" i="17"/>
  <c r="K195" i="17"/>
  <c r="O194" i="17"/>
  <c r="K10" i="31"/>
  <c r="M192" i="17"/>
  <c r="I8" i="31"/>
  <c r="N189" i="17"/>
  <c r="J5" i="31"/>
  <c r="CJ127" i="17"/>
  <c r="L51" i="26"/>
  <c r="Q57" i="70"/>
  <c r="CB125" i="17"/>
  <c r="H49" i="26"/>
  <c r="I55" i="70"/>
  <c r="CH124" i="17"/>
  <c r="K48" i="26"/>
  <c r="O54" i="70"/>
  <c r="CG123" i="17"/>
  <c r="J47" i="26"/>
  <c r="CB121" i="17"/>
  <c r="H45" i="26"/>
  <c r="I51" i="70"/>
  <c r="CJ119" i="17"/>
  <c r="L43" i="26"/>
  <c r="Q49" i="70"/>
  <c r="BZ118" i="17"/>
  <c r="F42" i="26"/>
  <c r="G48" i="70"/>
  <c r="B41" i="26"/>
  <c r="CH116" i="17"/>
  <c r="K40" i="26"/>
  <c r="O46" i="70"/>
  <c r="L46" i="70"/>
  <c r="BW115" i="17"/>
  <c r="C39" i="26"/>
  <c r="D45" i="70"/>
  <c r="BZ109" i="17"/>
  <c r="F33" i="26"/>
  <c r="G39" i="70"/>
  <c r="BX109" i="17"/>
  <c r="BG144" i="17"/>
  <c r="E39" i="70"/>
  <c r="CB108" i="17"/>
  <c r="H32" i="26"/>
  <c r="I38" i="70"/>
  <c r="CJ106" i="17"/>
  <c r="BS141" i="17"/>
  <c r="Q36" i="70"/>
  <c r="BZ105" i="17"/>
  <c r="F29" i="26"/>
  <c r="G35" i="70"/>
  <c r="CJ102" i="17"/>
  <c r="BS137" i="17"/>
  <c r="Q32" i="70"/>
  <c r="BW102" i="17"/>
  <c r="C26" i="26"/>
  <c r="D32" i="70"/>
  <c r="BX101" i="17"/>
  <c r="D25" i="26"/>
  <c r="E31" i="70"/>
  <c r="CB100" i="17"/>
  <c r="H24" i="26"/>
  <c r="I30" i="70"/>
  <c r="CH99" i="17"/>
  <c r="K23" i="26"/>
  <c r="O29" i="70"/>
  <c r="CG98" i="17"/>
  <c r="J22" i="26"/>
  <c r="CH94" i="17"/>
  <c r="K18" i="26"/>
  <c r="CJ89" i="17"/>
  <c r="L13" i="26"/>
  <c r="Q19" i="70"/>
  <c r="BW89" i="17"/>
  <c r="C13" i="26"/>
  <c r="D19" i="70"/>
  <c r="CF88" i="17"/>
  <c r="I12" i="26"/>
  <c r="M18" i="70"/>
  <c r="BV87" i="17"/>
  <c r="C17" i="70"/>
  <c r="CH86" i="17"/>
  <c r="K10" i="26"/>
  <c r="CH82" i="17"/>
  <c r="K6" i="26"/>
  <c r="CG81" i="17"/>
  <c r="J5" i="26"/>
  <c r="N11" i="70"/>
  <c r="L121" i="26"/>
  <c r="CJ145" i="17"/>
  <c r="F120" i="26"/>
  <c r="BZ144" i="17"/>
  <c r="B119" i="26"/>
  <c r="BL125" i="17"/>
  <c r="BM125" i="17"/>
  <c r="BV143" i="17"/>
  <c r="L117" i="26"/>
  <c r="CJ141" i="17"/>
  <c r="F116" i="26"/>
  <c r="BZ140" i="17"/>
  <c r="B115" i="26"/>
  <c r="BL121" i="17"/>
  <c r="BM121" i="17"/>
  <c r="BV139" i="17"/>
  <c r="L113" i="26"/>
  <c r="CJ137" i="17"/>
  <c r="F112" i="26"/>
  <c r="BZ136" i="17"/>
  <c r="B111" i="26"/>
  <c r="BL117" i="17"/>
  <c r="BM117" i="17"/>
  <c r="BV135" i="17"/>
  <c r="L109" i="26"/>
  <c r="CJ133" i="17"/>
  <c r="G105" i="26"/>
  <c r="BJ146" i="17"/>
  <c r="BP110" i="17"/>
  <c r="D103" i="26"/>
  <c r="E102" i="26"/>
  <c r="BH143" i="17"/>
  <c r="BQ107" i="17"/>
  <c r="C100" i="26"/>
  <c r="BF141" i="17"/>
  <c r="BO105" i="17"/>
  <c r="H98" i="26"/>
  <c r="BK139" i="17"/>
  <c r="G97" i="26"/>
  <c r="BJ138" i="17"/>
  <c r="BP102" i="17"/>
  <c r="D95" i="26"/>
  <c r="BG136" i="17"/>
  <c r="E94" i="26"/>
  <c r="BH135" i="17"/>
  <c r="G93" i="26"/>
  <c r="BJ134" i="17"/>
  <c r="C92" i="26"/>
  <c r="BF133" i="17"/>
  <c r="BO92" i="17"/>
  <c r="BN92" i="17"/>
  <c r="BO88" i="17"/>
  <c r="I82" i="26"/>
  <c r="B77" i="26"/>
  <c r="BL83" i="17"/>
  <c r="BM83" i="17"/>
  <c r="N73" i="17"/>
  <c r="J73" i="36"/>
  <c r="M72" i="17"/>
  <c r="I72" i="36"/>
  <c r="N69" i="17"/>
  <c r="J69" i="36"/>
  <c r="O66" i="17"/>
  <c r="K66" i="36"/>
  <c r="M64" i="17"/>
  <c r="I64" i="36"/>
  <c r="N61" i="17"/>
  <c r="J61" i="36"/>
  <c r="O57" i="17"/>
  <c r="K57" i="36"/>
  <c r="B54" i="36"/>
  <c r="B50" i="36"/>
  <c r="O49" i="17"/>
  <c r="K49" i="36"/>
  <c r="L633" i="1"/>
  <c r="H633" i="1"/>
  <c r="D633" i="1"/>
  <c r="DN577" i="17"/>
  <c r="I177" i="34"/>
  <c r="M93" i="72"/>
  <c r="DD576" i="17"/>
  <c r="C92" i="72"/>
  <c r="DJ576" i="17"/>
  <c r="H176" i="34"/>
  <c r="I92" i="72"/>
  <c r="DP575" i="17"/>
  <c r="K175" i="34"/>
  <c r="O91" i="72"/>
  <c r="DR574" i="17"/>
  <c r="L174" i="34"/>
  <c r="Q90" i="72"/>
  <c r="DE574" i="17"/>
  <c r="C174" i="34"/>
  <c r="D90" i="72"/>
  <c r="DN573" i="17"/>
  <c r="I173" i="34"/>
  <c r="M89" i="72"/>
  <c r="L89" i="72"/>
  <c r="DD572" i="17"/>
  <c r="C88" i="72"/>
  <c r="DJ572" i="17"/>
  <c r="H172" i="34"/>
  <c r="I88" i="72"/>
  <c r="H625" i="1"/>
  <c r="K624" i="1"/>
  <c r="C624" i="1"/>
  <c r="F623" i="1"/>
  <c r="I622" i="1"/>
  <c r="L621" i="1"/>
  <c r="D621" i="1"/>
  <c r="G620" i="1"/>
  <c r="C620" i="1"/>
  <c r="DO562" i="17"/>
  <c r="J162" i="34"/>
  <c r="DH561" i="17"/>
  <c r="F161" i="34"/>
  <c r="G77" i="72"/>
  <c r="DF561" i="17"/>
  <c r="D161" i="34"/>
  <c r="E77" i="72"/>
  <c r="DN557" i="17"/>
  <c r="I157" i="34"/>
  <c r="B156" i="34"/>
  <c r="DG556" i="17"/>
  <c r="E156" i="34"/>
  <c r="F72" i="72"/>
  <c r="DI555" i="17"/>
  <c r="G155" i="34"/>
  <c r="H71" i="72"/>
  <c r="H611" i="1"/>
  <c r="DD552" i="17"/>
  <c r="C68" i="72"/>
  <c r="DG552" i="17"/>
  <c r="E152" i="34"/>
  <c r="F68" i="72"/>
  <c r="I608" i="1"/>
  <c r="L607" i="1"/>
  <c r="H607" i="1"/>
  <c r="D607" i="1"/>
  <c r="DN549" i="17"/>
  <c r="I149" i="34"/>
  <c r="M65" i="72"/>
  <c r="DD548" i="17"/>
  <c r="C64" i="72"/>
  <c r="DG548" i="17"/>
  <c r="E148" i="34"/>
  <c r="F64" i="72"/>
  <c r="DR546" i="17"/>
  <c r="L146" i="34"/>
  <c r="Q62" i="72"/>
  <c r="DO546" i="17"/>
  <c r="J146" i="34"/>
  <c r="N62" i="72"/>
  <c r="DH545" i="17"/>
  <c r="F145" i="34"/>
  <c r="G61" i="72"/>
  <c r="E61" i="72"/>
  <c r="DF545" i="17"/>
  <c r="D145" i="34"/>
  <c r="DJ544" i="17"/>
  <c r="H144" i="34"/>
  <c r="I60" i="72"/>
  <c r="DP543" i="17"/>
  <c r="K143" i="34"/>
  <c r="L599" i="1"/>
  <c r="H599" i="1"/>
  <c r="D599" i="1"/>
  <c r="DN541" i="17"/>
  <c r="I141" i="34"/>
  <c r="M57" i="72"/>
  <c r="J597" i="1"/>
  <c r="E594" i="1"/>
  <c r="DH533" i="17"/>
  <c r="F133" i="34"/>
  <c r="G49" i="72"/>
  <c r="DF533" i="17"/>
  <c r="D133" i="34"/>
  <c r="E49" i="72"/>
  <c r="Q46" i="72"/>
  <c r="DR530" i="17"/>
  <c r="L130" i="34"/>
  <c r="DO530" i="17"/>
  <c r="J130" i="34"/>
  <c r="N46" i="72"/>
  <c r="DN529" i="17"/>
  <c r="I129" i="34"/>
  <c r="M45" i="72"/>
  <c r="DF529" i="17"/>
  <c r="D129" i="34"/>
  <c r="E45" i="72"/>
  <c r="DJ528" i="17"/>
  <c r="H128" i="34"/>
  <c r="I44" i="72"/>
  <c r="I586" i="1"/>
  <c r="L585" i="1"/>
  <c r="D585" i="1"/>
  <c r="G584" i="1"/>
  <c r="J583" i="1"/>
  <c r="B583" i="1"/>
  <c r="E582" i="1"/>
  <c r="H581" i="1"/>
  <c r="K580" i="1"/>
  <c r="C580" i="1"/>
  <c r="DJ520" i="17"/>
  <c r="H120" i="34"/>
  <c r="I36" i="72"/>
  <c r="DP519" i="17"/>
  <c r="K119" i="34"/>
  <c r="O35" i="72"/>
  <c r="DR518" i="17"/>
  <c r="L118" i="34"/>
  <c r="Q34" i="72"/>
  <c r="DE518" i="17"/>
  <c r="C118" i="34"/>
  <c r="D34" i="72"/>
  <c r="DN517" i="17"/>
  <c r="I117" i="34"/>
  <c r="M33" i="72"/>
  <c r="DF517" i="17"/>
  <c r="D117" i="34"/>
  <c r="E33" i="72"/>
  <c r="CW579" i="17"/>
  <c r="I89" i="34"/>
  <c r="M95" i="71"/>
  <c r="CM578" i="17"/>
  <c r="C94" i="71"/>
  <c r="CP578" i="17"/>
  <c r="E88" i="34"/>
  <c r="F94" i="71"/>
  <c r="CY577" i="17"/>
  <c r="K87" i="34"/>
  <c r="O93" i="71"/>
  <c r="L571" i="1"/>
  <c r="D571" i="1"/>
  <c r="G570" i="1"/>
  <c r="CM574" i="17"/>
  <c r="C90" i="71"/>
  <c r="CP574" i="17"/>
  <c r="E84" i="34"/>
  <c r="F90" i="71"/>
  <c r="E568" i="1"/>
  <c r="L567" i="1"/>
  <c r="H567" i="1"/>
  <c r="D567" i="1"/>
  <c r="CW571" i="17"/>
  <c r="I81" i="34"/>
  <c r="M87" i="71"/>
  <c r="CY569" i="17"/>
  <c r="K79" i="34"/>
  <c r="O85" i="71"/>
  <c r="DA568" i="17"/>
  <c r="L78" i="34"/>
  <c r="Q84" i="71"/>
  <c r="CO567" i="17"/>
  <c r="D77" i="34"/>
  <c r="E83" i="71"/>
  <c r="CM566" i="17"/>
  <c r="C82" i="71"/>
  <c r="CP566" i="17"/>
  <c r="E76" i="34"/>
  <c r="F82" i="71"/>
  <c r="CR565" i="17"/>
  <c r="G75" i="34"/>
  <c r="H81" i="71"/>
  <c r="L559" i="1"/>
  <c r="H559" i="1"/>
  <c r="D559" i="1"/>
  <c r="CW563" i="17"/>
  <c r="I73" i="34"/>
  <c r="M79" i="71"/>
  <c r="J557" i="1"/>
  <c r="E554" i="1"/>
  <c r="H553" i="1"/>
  <c r="D553" i="1"/>
  <c r="CW555" i="17"/>
  <c r="I65" i="34"/>
  <c r="M71" i="71"/>
  <c r="CM554" i="17"/>
  <c r="C70" i="71"/>
  <c r="CP554" i="17"/>
  <c r="E64" i="34"/>
  <c r="F70" i="71"/>
  <c r="CY553" i="17"/>
  <c r="K63" i="34"/>
  <c r="O69" i="71"/>
  <c r="CR553" i="17"/>
  <c r="G63" i="34"/>
  <c r="H69" i="71"/>
  <c r="CW551" i="17"/>
  <c r="I61" i="34"/>
  <c r="M67" i="71"/>
  <c r="CM550" i="17"/>
  <c r="C66" i="71"/>
  <c r="CS550" i="17"/>
  <c r="H60" i="34"/>
  <c r="I66" i="71"/>
  <c r="I546" i="1"/>
  <c r="L545" i="1"/>
  <c r="D545" i="1"/>
  <c r="G544" i="1"/>
  <c r="J543" i="1"/>
  <c r="B543" i="1"/>
  <c r="E542" i="1"/>
  <c r="H541" i="1"/>
  <c r="K540" i="1"/>
  <c r="CP542" i="17"/>
  <c r="E52" i="34"/>
  <c r="F58" i="71"/>
  <c r="CY541" i="17"/>
  <c r="K51" i="34"/>
  <c r="O57" i="71"/>
  <c r="CR541" i="17"/>
  <c r="G51" i="34"/>
  <c r="H57" i="71"/>
  <c r="CW539" i="17"/>
  <c r="I49" i="34"/>
  <c r="M55" i="71"/>
  <c r="CS534" i="17"/>
  <c r="H44" i="34"/>
  <c r="I50" i="71"/>
  <c r="L634" i="1"/>
  <c r="K633" i="1"/>
  <c r="G633" i="1"/>
  <c r="C633" i="1"/>
  <c r="J632" i="1"/>
  <c r="F632" i="1"/>
  <c r="B632" i="1"/>
  <c r="DP576" i="17"/>
  <c r="K176" i="34"/>
  <c r="DI576" i="17"/>
  <c r="G176" i="34"/>
  <c r="H92" i="72"/>
  <c r="L630" i="1"/>
  <c r="H630" i="1"/>
  <c r="D630" i="1"/>
  <c r="K629" i="1"/>
  <c r="G629" i="1"/>
  <c r="C629" i="1"/>
  <c r="J628" i="1"/>
  <c r="F628" i="1"/>
  <c r="B628" i="1"/>
  <c r="I627" i="1"/>
  <c r="E627" i="1"/>
  <c r="DO571" i="17"/>
  <c r="J171" i="34"/>
  <c r="DH570" i="17"/>
  <c r="F170" i="34"/>
  <c r="G86" i="72"/>
  <c r="DN570" i="17"/>
  <c r="I170" i="34"/>
  <c r="M86" i="72"/>
  <c r="N86" i="72"/>
  <c r="O86" i="72"/>
  <c r="L86" i="72"/>
  <c r="J624" i="1"/>
  <c r="F624" i="1"/>
  <c r="B624" i="1"/>
  <c r="I623" i="1"/>
  <c r="E623" i="1"/>
  <c r="DO567" i="17"/>
  <c r="J167" i="34"/>
  <c r="N83" i="72"/>
  <c r="DH566" i="17"/>
  <c r="F166" i="34"/>
  <c r="G82" i="72"/>
  <c r="DN566" i="17"/>
  <c r="I166" i="34"/>
  <c r="M82" i="72"/>
  <c r="N82" i="72"/>
  <c r="O82" i="72"/>
  <c r="L82" i="72"/>
  <c r="DF566" i="17"/>
  <c r="D166" i="34"/>
  <c r="E82" i="72"/>
  <c r="DD565" i="17"/>
  <c r="C81" i="72"/>
  <c r="DJ565" i="17"/>
  <c r="H165" i="34"/>
  <c r="I81" i="72"/>
  <c r="DG565" i="17"/>
  <c r="E165" i="34"/>
  <c r="F81" i="72"/>
  <c r="DP564" i="17"/>
  <c r="K164" i="34"/>
  <c r="DI564" i="17"/>
  <c r="G164" i="34"/>
  <c r="H80" i="72"/>
  <c r="L618" i="1"/>
  <c r="H618" i="1"/>
  <c r="D618" i="1"/>
  <c r="DH562" i="17"/>
  <c r="F162" i="34"/>
  <c r="G78" i="72"/>
  <c r="DN562" i="17"/>
  <c r="I162" i="34"/>
  <c r="M78" i="72"/>
  <c r="DF562" i="17"/>
  <c r="D162" i="34"/>
  <c r="E78" i="72"/>
  <c r="DD561" i="17"/>
  <c r="C77" i="72"/>
  <c r="DJ561" i="17"/>
  <c r="H161" i="34"/>
  <c r="I77" i="72"/>
  <c r="DG561" i="17"/>
  <c r="E161" i="34"/>
  <c r="F77" i="72"/>
  <c r="DD557" i="17"/>
  <c r="C73" i="72"/>
  <c r="DG557" i="17"/>
  <c r="E157" i="34"/>
  <c r="F73" i="72"/>
  <c r="DP556" i="17"/>
  <c r="K156" i="34"/>
  <c r="DI556" i="17"/>
  <c r="G156" i="34"/>
  <c r="H72" i="72"/>
  <c r="L612" i="1"/>
  <c r="H612" i="1"/>
  <c r="D612" i="1"/>
  <c r="K611" i="1"/>
  <c r="G611" i="1"/>
  <c r="C611" i="1"/>
  <c r="DD553" i="17"/>
  <c r="C69" i="72"/>
  <c r="DG553" i="17"/>
  <c r="E153" i="34"/>
  <c r="F69" i="72"/>
  <c r="I609" i="1"/>
  <c r="E609" i="1"/>
  <c r="DR551" i="17"/>
  <c r="L151" i="34"/>
  <c r="Q67" i="72"/>
  <c r="DO551" i="17"/>
  <c r="J151" i="34"/>
  <c r="N67" i="72"/>
  <c r="DE551" i="17"/>
  <c r="C151" i="34"/>
  <c r="D67" i="72"/>
  <c r="DH550" i="17"/>
  <c r="F150" i="34"/>
  <c r="G66" i="72"/>
  <c r="DN550" i="17"/>
  <c r="I150" i="34"/>
  <c r="M66" i="72"/>
  <c r="DF550" i="17"/>
  <c r="D150" i="34"/>
  <c r="E66" i="72"/>
  <c r="DD549" i="17"/>
  <c r="C65" i="72"/>
  <c r="DG549" i="17"/>
  <c r="E149" i="34"/>
  <c r="F65" i="72"/>
  <c r="I605" i="1"/>
  <c r="E605" i="1"/>
  <c r="DR547" i="17"/>
  <c r="L147" i="34"/>
  <c r="Q63" i="72"/>
  <c r="DO547" i="17"/>
  <c r="J147" i="34"/>
  <c r="N63" i="72"/>
  <c r="DE547" i="17"/>
  <c r="C147" i="34"/>
  <c r="D63" i="72"/>
  <c r="DH546" i="17"/>
  <c r="F146" i="34"/>
  <c r="G62" i="72"/>
  <c r="DN546" i="17"/>
  <c r="I146" i="34"/>
  <c r="M62" i="72"/>
  <c r="DF546" i="17"/>
  <c r="D146" i="34"/>
  <c r="E62" i="72"/>
  <c r="B145" i="34"/>
  <c r="I61" i="72"/>
  <c r="DJ545" i="17"/>
  <c r="H145" i="34"/>
  <c r="DG545" i="17"/>
  <c r="E145" i="34"/>
  <c r="F61" i="72"/>
  <c r="I601" i="1"/>
  <c r="E601" i="1"/>
  <c r="L600" i="1"/>
  <c r="H600" i="1"/>
  <c r="D600" i="1"/>
  <c r="K599" i="1"/>
  <c r="G599" i="1"/>
  <c r="C599" i="1"/>
  <c r="J598" i="1"/>
  <c r="F598" i="1"/>
  <c r="B598" i="1"/>
  <c r="I597" i="1"/>
  <c r="E597" i="1"/>
  <c r="L596" i="1"/>
  <c r="H596" i="1"/>
  <c r="D596" i="1"/>
  <c r="L594" i="1"/>
  <c r="H594" i="1"/>
  <c r="D594" i="1"/>
  <c r="K593" i="1"/>
  <c r="G593" i="1"/>
  <c r="C593" i="1"/>
  <c r="J592" i="1"/>
  <c r="F592" i="1"/>
  <c r="B592" i="1"/>
  <c r="DP532" i="17"/>
  <c r="K132" i="34"/>
  <c r="O48" i="72"/>
  <c r="DI532" i="17"/>
  <c r="G132" i="34"/>
  <c r="H48" i="72"/>
  <c r="L590" i="1"/>
  <c r="H590" i="1"/>
  <c r="D590" i="1"/>
  <c r="K589" i="1"/>
  <c r="G589" i="1"/>
  <c r="C589" i="1"/>
  <c r="J588" i="1"/>
  <c r="F588" i="1"/>
  <c r="B588" i="1"/>
  <c r="I587" i="1"/>
  <c r="E587" i="1"/>
  <c r="DR527" i="17"/>
  <c r="L127" i="34"/>
  <c r="Q43" i="72"/>
  <c r="DO527" i="17"/>
  <c r="J127" i="34"/>
  <c r="N43" i="72"/>
  <c r="DE527" i="17"/>
  <c r="C127" i="34"/>
  <c r="D43" i="72"/>
  <c r="DH526" i="17"/>
  <c r="F126" i="34"/>
  <c r="G42" i="72"/>
  <c r="DN526" i="17"/>
  <c r="I126" i="34"/>
  <c r="M42" i="72"/>
  <c r="DF526" i="17"/>
  <c r="D126" i="34"/>
  <c r="E42" i="72"/>
  <c r="J584" i="1"/>
  <c r="F584" i="1"/>
  <c r="B584" i="1"/>
  <c r="I583" i="1"/>
  <c r="E583" i="1"/>
  <c r="DR523" i="17"/>
  <c r="L123" i="34"/>
  <c r="Q39" i="72"/>
  <c r="DO523" i="17"/>
  <c r="J123" i="34"/>
  <c r="N39" i="72"/>
  <c r="DH522" i="17"/>
  <c r="F122" i="34"/>
  <c r="G38" i="72"/>
  <c r="DN522" i="17"/>
  <c r="I122" i="34"/>
  <c r="M38" i="72"/>
  <c r="DF522" i="17"/>
  <c r="D122" i="34"/>
  <c r="E38" i="72"/>
  <c r="DD521" i="17"/>
  <c r="C37" i="72"/>
  <c r="DJ521" i="17"/>
  <c r="H121" i="34"/>
  <c r="I37" i="72"/>
  <c r="DG521" i="17"/>
  <c r="E121" i="34"/>
  <c r="F37" i="72"/>
  <c r="DP520" i="17"/>
  <c r="K120" i="34"/>
  <c r="O36" i="72"/>
  <c r="DI520" i="17"/>
  <c r="G120" i="34"/>
  <c r="H36" i="72"/>
  <c r="L578" i="1"/>
  <c r="H578" i="1"/>
  <c r="D578" i="1"/>
  <c r="DH518" i="17"/>
  <c r="F118" i="34"/>
  <c r="G34" i="72"/>
  <c r="DN518" i="17"/>
  <c r="I118" i="34"/>
  <c r="M34" i="72"/>
  <c r="DF518" i="17"/>
  <c r="D118" i="34"/>
  <c r="E34" i="72"/>
  <c r="DD517" i="17"/>
  <c r="C33" i="72"/>
  <c r="DJ517" i="17"/>
  <c r="H117" i="34"/>
  <c r="I33" i="72"/>
  <c r="DG517" i="17"/>
  <c r="E117" i="34"/>
  <c r="F33" i="72"/>
  <c r="B89" i="34"/>
  <c r="CS579" i="17"/>
  <c r="H89" i="34"/>
  <c r="I95" i="71"/>
  <c r="CP579" i="17"/>
  <c r="E89" i="34"/>
  <c r="F95" i="71"/>
  <c r="CY578" i="17"/>
  <c r="K88" i="34"/>
  <c r="O94" i="71"/>
  <c r="CR578" i="17"/>
  <c r="G88" i="34"/>
  <c r="H94" i="71"/>
  <c r="L572" i="1"/>
  <c r="H572" i="1"/>
  <c r="D572" i="1"/>
  <c r="G571" i="1"/>
  <c r="C571" i="1"/>
  <c r="B85" i="34"/>
  <c r="CS575" i="17"/>
  <c r="H85" i="34"/>
  <c r="I91" i="71"/>
  <c r="CP575" i="17"/>
  <c r="E85" i="34"/>
  <c r="F91" i="71"/>
  <c r="I569" i="1"/>
  <c r="E569" i="1"/>
  <c r="DA573" i="17"/>
  <c r="L83" i="34"/>
  <c r="Q89" i="71"/>
  <c r="CX573" i="17"/>
  <c r="J83" i="34"/>
  <c r="CN573" i="17"/>
  <c r="C83" i="34"/>
  <c r="D89" i="71"/>
  <c r="CW572" i="17"/>
  <c r="I82" i="34"/>
  <c r="M88" i="71"/>
  <c r="CO572" i="17"/>
  <c r="D82" i="34"/>
  <c r="E88" i="71"/>
  <c r="B81" i="34"/>
  <c r="CS571" i="17"/>
  <c r="H81" i="34"/>
  <c r="I87" i="71"/>
  <c r="CP571" i="17"/>
  <c r="E81" i="34"/>
  <c r="F87" i="71"/>
  <c r="I565" i="1"/>
  <c r="E565" i="1"/>
  <c r="DA569" i="17"/>
  <c r="L79" i="34"/>
  <c r="Q85" i="71"/>
  <c r="CX569" i="17"/>
  <c r="J79" i="34"/>
  <c r="CN569" i="17"/>
  <c r="C79" i="34"/>
  <c r="D85" i="71"/>
  <c r="CW568" i="17"/>
  <c r="I78" i="34"/>
  <c r="M84" i="71"/>
  <c r="CO568" i="17"/>
  <c r="D78" i="34"/>
  <c r="E84" i="71"/>
  <c r="B77" i="34"/>
  <c r="CS567" i="17"/>
  <c r="H77" i="34"/>
  <c r="I83" i="71"/>
  <c r="CP567" i="17"/>
  <c r="E77" i="34"/>
  <c r="F83" i="71"/>
  <c r="I561" i="1"/>
  <c r="E561" i="1"/>
  <c r="L560" i="1"/>
  <c r="H560" i="1"/>
  <c r="D560" i="1"/>
  <c r="G559" i="1"/>
  <c r="C559" i="1"/>
  <c r="J558" i="1"/>
  <c r="F558" i="1"/>
  <c r="B558" i="1"/>
  <c r="I557" i="1"/>
  <c r="E557" i="1"/>
  <c r="L556" i="1"/>
  <c r="H556" i="1"/>
  <c r="D556" i="1"/>
  <c r="L554" i="1"/>
  <c r="H554" i="1"/>
  <c r="D554" i="1"/>
  <c r="K553" i="1"/>
  <c r="G553" i="1"/>
  <c r="C553" i="1"/>
  <c r="J552" i="1"/>
  <c r="F552" i="1"/>
  <c r="B552" i="1"/>
  <c r="CY554" i="17"/>
  <c r="K64" i="34"/>
  <c r="O70" i="71"/>
  <c r="L550" i="1"/>
  <c r="H550" i="1"/>
  <c r="D550" i="1"/>
  <c r="K549" i="1"/>
  <c r="G549" i="1"/>
  <c r="C549" i="1"/>
  <c r="J548" i="1"/>
  <c r="F548" i="1"/>
  <c r="B548" i="1"/>
  <c r="I547" i="1"/>
  <c r="E547" i="1"/>
  <c r="DA549" i="17"/>
  <c r="L59" i="34"/>
  <c r="Q65" i="71"/>
  <c r="CX549" i="17"/>
  <c r="J59" i="34"/>
  <c r="CN549" i="17"/>
  <c r="C59" i="34"/>
  <c r="D65" i="71"/>
  <c r="CQ548" i="17"/>
  <c r="F58" i="34"/>
  <c r="G64" i="71"/>
  <c r="CW548" i="17"/>
  <c r="I58" i="34"/>
  <c r="M64" i="71"/>
  <c r="CO548" i="17"/>
  <c r="D58" i="34"/>
  <c r="E64" i="71"/>
  <c r="J544" i="1"/>
  <c r="F544" i="1"/>
  <c r="B544" i="1"/>
  <c r="I543" i="1"/>
  <c r="E543" i="1"/>
  <c r="DA545" i="17"/>
  <c r="L55" i="34"/>
  <c r="Q61" i="71"/>
  <c r="CX545" i="17"/>
  <c r="J55" i="34"/>
  <c r="CN545" i="17"/>
  <c r="C55" i="34"/>
  <c r="D61" i="71"/>
  <c r="CQ544" i="17"/>
  <c r="F54" i="34"/>
  <c r="G60" i="71"/>
  <c r="CW544" i="17"/>
  <c r="I54" i="34"/>
  <c r="M60" i="71"/>
  <c r="CO544" i="17"/>
  <c r="D54" i="34"/>
  <c r="E60" i="71"/>
  <c r="CM543" i="17"/>
  <c r="C59" i="71"/>
  <c r="CS543" i="17"/>
  <c r="H53" i="34"/>
  <c r="I59" i="71"/>
  <c r="CY542" i="17"/>
  <c r="K52" i="34"/>
  <c r="O58" i="71"/>
  <c r="L538" i="1"/>
  <c r="H538" i="1"/>
  <c r="D538" i="1"/>
  <c r="CQ540" i="17"/>
  <c r="F50" i="34"/>
  <c r="G56" i="71"/>
  <c r="CW540" i="17"/>
  <c r="I50" i="34"/>
  <c r="M56" i="71"/>
  <c r="CO540" i="17"/>
  <c r="D50" i="34"/>
  <c r="E56" i="71"/>
  <c r="CM539" i="17"/>
  <c r="C55" i="71"/>
  <c r="CS539" i="17"/>
  <c r="H49" i="34"/>
  <c r="I55" i="71"/>
  <c r="CM535" i="17"/>
  <c r="C51" i="71"/>
  <c r="CS535" i="17"/>
  <c r="H45" i="34"/>
  <c r="I51" i="71"/>
  <c r="CY534" i="17"/>
  <c r="K44" i="34"/>
  <c r="O50" i="71"/>
  <c r="L532" i="1"/>
  <c r="H532" i="1"/>
  <c r="D532" i="1"/>
  <c r="G531" i="1"/>
  <c r="C531" i="1"/>
  <c r="CM531" i="17"/>
  <c r="C47" i="71"/>
  <c r="CS531" i="17"/>
  <c r="H41" i="34"/>
  <c r="I47" i="71"/>
  <c r="I529" i="1"/>
  <c r="E529" i="1"/>
  <c r="DA529" i="17"/>
  <c r="L39" i="34"/>
  <c r="Q45" i="71"/>
  <c r="CX529" i="17"/>
  <c r="J39" i="34"/>
  <c r="N45" i="71"/>
  <c r="CW528" i="17"/>
  <c r="I38" i="34"/>
  <c r="M44" i="71"/>
  <c r="CM527" i="17"/>
  <c r="C43" i="71"/>
  <c r="CS527" i="17"/>
  <c r="H37" i="34"/>
  <c r="I43" i="71"/>
  <c r="I525" i="1"/>
  <c r="E525" i="1"/>
  <c r="DA525" i="17"/>
  <c r="L35" i="34"/>
  <c r="Q41" i="71"/>
  <c r="CX525" i="17"/>
  <c r="J35" i="34"/>
  <c r="N41" i="71"/>
  <c r="CW524" i="17"/>
  <c r="I34" i="34"/>
  <c r="M40" i="71"/>
  <c r="CM523" i="17"/>
  <c r="C39" i="71"/>
  <c r="CS523" i="17"/>
  <c r="H33" i="34"/>
  <c r="I39" i="71"/>
  <c r="I521" i="1"/>
  <c r="E521" i="1"/>
  <c r="L520" i="1"/>
  <c r="H520" i="1"/>
  <c r="D520" i="1"/>
  <c r="G519" i="1"/>
  <c r="C519" i="1"/>
  <c r="J518" i="1"/>
  <c r="F518" i="1"/>
  <c r="B518" i="1"/>
  <c r="I517" i="1"/>
  <c r="E517" i="1"/>
  <c r="L516" i="1"/>
  <c r="H516" i="1"/>
  <c r="D516" i="1"/>
  <c r="L514" i="1"/>
  <c r="H514" i="1"/>
  <c r="D514" i="1"/>
  <c r="K513" i="1"/>
  <c r="G513" i="1"/>
  <c r="C513" i="1"/>
  <c r="J512" i="1"/>
  <c r="F512" i="1"/>
  <c r="CY510" i="17"/>
  <c r="K20" i="34"/>
  <c r="CR510" i="17"/>
  <c r="G20" i="34"/>
  <c r="H26" i="71"/>
  <c r="L510" i="1"/>
  <c r="H510" i="1"/>
  <c r="D510" i="1"/>
  <c r="K509" i="1"/>
  <c r="G509" i="1"/>
  <c r="C509" i="1"/>
  <c r="J508" i="1"/>
  <c r="F508" i="1"/>
  <c r="I507" i="1"/>
  <c r="E507" i="1"/>
  <c r="DA505" i="17"/>
  <c r="L15" i="34"/>
  <c r="Q21" i="71"/>
  <c r="CX505" i="17"/>
  <c r="J15" i="34"/>
  <c r="N21" i="71"/>
  <c r="CN505" i="17"/>
  <c r="C15" i="34"/>
  <c r="D21" i="71"/>
  <c r="CW504" i="17"/>
  <c r="I14" i="34"/>
  <c r="M20" i="71"/>
  <c r="CO504" i="17"/>
  <c r="D14" i="34"/>
  <c r="E20" i="71"/>
  <c r="J504" i="1"/>
  <c r="F504" i="1"/>
  <c r="B504" i="1"/>
  <c r="I503" i="1"/>
  <c r="E503" i="1"/>
  <c r="DA501" i="17"/>
  <c r="L11" i="34"/>
  <c r="Q17" i="71"/>
  <c r="CX501" i="17"/>
  <c r="J11" i="34"/>
  <c r="N17" i="71"/>
  <c r="CN501" i="17"/>
  <c r="C11" i="34"/>
  <c r="D17" i="71"/>
  <c r="CW500" i="17"/>
  <c r="I10" i="34"/>
  <c r="M16" i="71"/>
  <c r="CO500" i="17"/>
  <c r="D10" i="34"/>
  <c r="E16" i="71"/>
  <c r="CM499" i="17"/>
  <c r="C15" i="71"/>
  <c r="CP499" i="17"/>
  <c r="E9" i="34"/>
  <c r="F15" i="71"/>
  <c r="CY498" i="17"/>
  <c r="K8" i="34"/>
  <c r="CR498" i="17"/>
  <c r="G8" i="34"/>
  <c r="H14" i="71"/>
  <c r="L498" i="1"/>
  <c r="H498" i="1"/>
  <c r="D498" i="1"/>
  <c r="CW496" i="17"/>
  <c r="I6" i="34"/>
  <c r="M12" i="71"/>
  <c r="CO496" i="17"/>
  <c r="D6" i="34"/>
  <c r="E12" i="71"/>
  <c r="CM495" i="17"/>
  <c r="C11" i="71"/>
  <c r="CP495" i="17"/>
  <c r="E5" i="34"/>
  <c r="F11" i="71"/>
  <c r="DH513" i="17"/>
  <c r="F113" i="34"/>
  <c r="G29" i="72"/>
  <c r="DN513" i="17"/>
  <c r="I113" i="34"/>
  <c r="M29" i="72"/>
  <c r="DF513" i="17"/>
  <c r="D113" i="34"/>
  <c r="E29" i="72"/>
  <c r="DD512" i="17"/>
  <c r="C28" i="72"/>
  <c r="DJ512" i="17"/>
  <c r="H112" i="34"/>
  <c r="I28" i="72"/>
  <c r="DG512" i="17"/>
  <c r="E112" i="34"/>
  <c r="F28" i="72"/>
  <c r="DP511" i="17"/>
  <c r="K111" i="34"/>
  <c r="O27" i="72"/>
  <c r="DI511" i="17"/>
  <c r="G111" i="34"/>
  <c r="H27" i="72"/>
  <c r="L481" i="1"/>
  <c r="H481" i="1"/>
  <c r="D481" i="1"/>
  <c r="K480" i="1"/>
  <c r="G480" i="1"/>
  <c r="C480" i="1"/>
  <c r="DD508" i="17"/>
  <c r="C24" i="72"/>
  <c r="DJ508" i="17"/>
  <c r="H108" i="34"/>
  <c r="I24" i="72"/>
  <c r="DG508" i="17"/>
  <c r="E108" i="34"/>
  <c r="F24" i="72"/>
  <c r="I478" i="1"/>
  <c r="E478" i="1"/>
  <c r="L477" i="1"/>
  <c r="H477" i="1"/>
  <c r="D477" i="1"/>
  <c r="DH505" i="17"/>
  <c r="F105" i="34"/>
  <c r="G21" i="72"/>
  <c r="DN505" i="17"/>
  <c r="I105" i="34"/>
  <c r="M21" i="72"/>
  <c r="DF505" i="17"/>
  <c r="D105" i="34"/>
  <c r="E21" i="72"/>
  <c r="DD504" i="17"/>
  <c r="C20" i="72"/>
  <c r="DJ504" i="17"/>
  <c r="H104" i="34"/>
  <c r="I20" i="72"/>
  <c r="DG504" i="17"/>
  <c r="E104" i="34"/>
  <c r="F20" i="72"/>
  <c r="DP503" i="17"/>
  <c r="K103" i="34"/>
  <c r="O19" i="72"/>
  <c r="DI503" i="17"/>
  <c r="G103" i="34"/>
  <c r="H19" i="72"/>
  <c r="DR502" i="17"/>
  <c r="L102" i="34"/>
  <c r="Q18" i="72"/>
  <c r="DO502" i="17"/>
  <c r="J102" i="34"/>
  <c r="N18" i="72"/>
  <c r="DE502" i="17"/>
  <c r="C102" i="34"/>
  <c r="D18" i="72"/>
  <c r="DH501" i="17"/>
  <c r="F101" i="34"/>
  <c r="G17" i="72"/>
  <c r="DN501" i="17"/>
  <c r="I101" i="34"/>
  <c r="M17" i="72"/>
  <c r="DF501" i="17"/>
  <c r="D101" i="34"/>
  <c r="E17" i="72"/>
  <c r="DD500" i="17"/>
  <c r="C16" i="72"/>
  <c r="DJ500" i="17"/>
  <c r="H100" i="34"/>
  <c r="I16" i="72"/>
  <c r="DG500" i="17"/>
  <c r="E100" i="34"/>
  <c r="F16" i="72"/>
  <c r="DP499" i="17"/>
  <c r="K99" i="34"/>
  <c r="O15" i="72"/>
  <c r="DI499" i="17"/>
  <c r="G99" i="34"/>
  <c r="H15" i="72"/>
  <c r="L469" i="1"/>
  <c r="H469" i="1"/>
  <c r="D469" i="1"/>
  <c r="DH497" i="17"/>
  <c r="F97" i="34"/>
  <c r="G13" i="72"/>
  <c r="DN497" i="17"/>
  <c r="I97" i="34"/>
  <c r="M13" i="72"/>
  <c r="DF497" i="17"/>
  <c r="D97" i="34"/>
  <c r="E13" i="72"/>
  <c r="J467" i="1"/>
  <c r="F467" i="1"/>
  <c r="B467" i="1"/>
  <c r="I466" i="1"/>
  <c r="E466" i="1"/>
  <c r="BE303" i="17"/>
  <c r="C77" i="74"/>
  <c r="BK303" i="17"/>
  <c r="H76" i="19"/>
  <c r="I77" i="74"/>
  <c r="BH303" i="17"/>
  <c r="E76" i="19"/>
  <c r="F77" i="74"/>
  <c r="BQ302" i="17"/>
  <c r="K75" i="19"/>
  <c r="O76" i="74"/>
  <c r="BJ302" i="17"/>
  <c r="G75" i="19"/>
  <c r="H76" i="74"/>
  <c r="BS301" i="17"/>
  <c r="L74" i="19"/>
  <c r="Q75" i="74"/>
  <c r="BP301" i="17"/>
  <c r="J74" i="19"/>
  <c r="N75" i="74"/>
  <c r="BI300" i="17"/>
  <c r="F73" i="19"/>
  <c r="G74" i="74"/>
  <c r="M74" i="74"/>
  <c r="BO300" i="17"/>
  <c r="I73" i="19"/>
  <c r="BG300" i="17"/>
  <c r="D73" i="19"/>
  <c r="E74" i="74"/>
  <c r="BE299" i="17"/>
  <c r="C73" i="74"/>
  <c r="BK299" i="17"/>
  <c r="H72" i="19"/>
  <c r="I73" i="74"/>
  <c r="BH299" i="17"/>
  <c r="E72" i="19"/>
  <c r="F73" i="74"/>
  <c r="BQ298" i="17"/>
  <c r="K71" i="19"/>
  <c r="O72" i="74"/>
  <c r="BJ298" i="17"/>
  <c r="G71" i="19"/>
  <c r="H72" i="74"/>
  <c r="BS297" i="17"/>
  <c r="L70" i="19"/>
  <c r="Q71" i="74"/>
  <c r="BP297" i="17"/>
  <c r="J70" i="19"/>
  <c r="N71" i="74"/>
  <c r="BF297" i="17"/>
  <c r="C70" i="19"/>
  <c r="D71" i="74"/>
  <c r="BI296" i="17"/>
  <c r="F69" i="19"/>
  <c r="G70" i="74"/>
  <c r="BO296" i="17"/>
  <c r="I69" i="19"/>
  <c r="M70" i="74"/>
  <c r="BG296" i="17"/>
  <c r="D69" i="19"/>
  <c r="E70" i="74"/>
  <c r="BE295" i="17"/>
  <c r="C69" i="74"/>
  <c r="BK295" i="17"/>
  <c r="H68" i="19"/>
  <c r="I69" i="74"/>
  <c r="BH295" i="17"/>
  <c r="E68" i="19"/>
  <c r="F69" i="74"/>
  <c r="BQ294" i="17"/>
  <c r="K67" i="19"/>
  <c r="O68" i="74"/>
  <c r="BJ294" i="17"/>
  <c r="G67" i="19"/>
  <c r="H68" i="74"/>
  <c r="BS293" i="17"/>
  <c r="L66" i="19"/>
  <c r="Q67" i="74"/>
  <c r="BP293" i="17"/>
  <c r="J66" i="19"/>
  <c r="N67" i="74"/>
  <c r="BI292" i="17"/>
  <c r="F65" i="19"/>
  <c r="G66" i="74"/>
  <c r="BO292" i="17"/>
  <c r="I65" i="19"/>
  <c r="M66" i="74"/>
  <c r="BG292" i="17"/>
  <c r="D65" i="19"/>
  <c r="E66" i="74"/>
  <c r="BE291" i="17"/>
  <c r="C65" i="74"/>
  <c r="BK291" i="17"/>
  <c r="H64" i="19"/>
  <c r="I65" i="74"/>
  <c r="BH291" i="17"/>
  <c r="E64" i="19"/>
  <c r="F65" i="74"/>
  <c r="O64" i="74"/>
  <c r="BQ290" i="17"/>
  <c r="K63" i="19"/>
  <c r="BJ290" i="17"/>
  <c r="G63" i="19"/>
  <c r="H64" i="74"/>
  <c r="BE267" i="17"/>
  <c r="C41" i="74"/>
  <c r="BK267" i="17"/>
  <c r="H40" i="19"/>
  <c r="I41" i="74"/>
  <c r="BH267" i="17"/>
  <c r="E40" i="19"/>
  <c r="F41" i="74"/>
  <c r="BQ266" i="17"/>
  <c r="K39" i="19"/>
  <c r="O40" i="74"/>
  <c r="BJ266" i="17"/>
  <c r="G39" i="19"/>
  <c r="H40" i="74"/>
  <c r="BS265" i="17"/>
  <c r="L38" i="19"/>
  <c r="Q39" i="74"/>
  <c r="BP265" i="17"/>
  <c r="J38" i="19"/>
  <c r="N39" i="74"/>
  <c r="BF265" i="17"/>
  <c r="C38" i="19"/>
  <c r="D39" i="74"/>
  <c r="BI264" i="17"/>
  <c r="F37" i="19"/>
  <c r="G38" i="74"/>
  <c r="BO264" i="17"/>
  <c r="I37" i="19"/>
  <c r="M38" i="74"/>
  <c r="BG264" i="17"/>
  <c r="D37" i="19"/>
  <c r="E38" i="74"/>
  <c r="BE263" i="17"/>
  <c r="C37" i="74"/>
  <c r="BK263" i="17"/>
  <c r="H36" i="19"/>
  <c r="I37" i="74"/>
  <c r="O36" i="74"/>
  <c r="BQ262" i="17"/>
  <c r="K35" i="19"/>
  <c r="BJ262" i="17"/>
  <c r="G35" i="19"/>
  <c r="H36" i="74"/>
  <c r="BS261" i="17"/>
  <c r="L34" i="19"/>
  <c r="Q35" i="74"/>
  <c r="BP261" i="17"/>
  <c r="J34" i="19"/>
  <c r="N35" i="74"/>
  <c r="BF261" i="17"/>
  <c r="C34" i="19"/>
  <c r="D35" i="74"/>
  <c r="BI260" i="17"/>
  <c r="F33" i="19"/>
  <c r="G34" i="74"/>
  <c r="BO260" i="17"/>
  <c r="I33" i="19"/>
  <c r="M34" i="74"/>
  <c r="BG260" i="17"/>
  <c r="D33" i="19"/>
  <c r="E34" i="74"/>
  <c r="BE259" i="17"/>
  <c r="C33" i="74"/>
  <c r="BK259" i="17"/>
  <c r="H32" i="19"/>
  <c r="I33" i="74"/>
  <c r="BH259" i="17"/>
  <c r="E32" i="19"/>
  <c r="F33" i="74"/>
  <c r="BQ258" i="17"/>
  <c r="K31" i="19"/>
  <c r="O32" i="74"/>
  <c r="BJ258" i="17"/>
  <c r="G31" i="19"/>
  <c r="H32" i="74"/>
  <c r="Q31" i="74"/>
  <c r="BS257" i="17"/>
  <c r="L30" i="19"/>
  <c r="BP257" i="17"/>
  <c r="J30" i="19"/>
  <c r="N31" i="74"/>
  <c r="BF257" i="17"/>
  <c r="C30" i="19"/>
  <c r="D31" i="74"/>
  <c r="BI256" i="17"/>
  <c r="F29" i="19"/>
  <c r="G30" i="74"/>
  <c r="M30" i="74"/>
  <c r="BO256" i="17"/>
  <c r="I29" i="19"/>
  <c r="BG256" i="17"/>
  <c r="D29" i="19"/>
  <c r="E30" i="74"/>
  <c r="BE255" i="17"/>
  <c r="C29" i="74"/>
  <c r="BK255" i="17"/>
  <c r="H28" i="19"/>
  <c r="I29" i="74"/>
  <c r="BQ254" i="17"/>
  <c r="K27" i="19"/>
  <c r="O28" i="74"/>
  <c r="BJ254" i="17"/>
  <c r="G27" i="19"/>
  <c r="H28" i="74"/>
  <c r="B35" i="31"/>
  <c r="J219" i="17"/>
  <c r="K219" i="17"/>
  <c r="O218" i="17"/>
  <c r="K34" i="31"/>
  <c r="N217" i="17"/>
  <c r="J33" i="31"/>
  <c r="B31" i="31"/>
  <c r="J215" i="17"/>
  <c r="K215" i="17"/>
  <c r="O214" i="17"/>
  <c r="K30" i="31"/>
  <c r="N213" i="17"/>
  <c r="J29" i="31"/>
  <c r="M212" i="17"/>
  <c r="I28" i="31"/>
  <c r="B27" i="31"/>
  <c r="J211" i="17"/>
  <c r="K211" i="17"/>
  <c r="O210" i="17"/>
  <c r="K26" i="31"/>
  <c r="N209" i="17"/>
  <c r="J25" i="31"/>
  <c r="M208" i="17"/>
  <c r="I24" i="31"/>
  <c r="B23" i="31"/>
  <c r="J207" i="17"/>
  <c r="K207" i="17"/>
  <c r="O206" i="17"/>
  <c r="K22" i="31"/>
  <c r="B59" i="19"/>
  <c r="BK286" i="17"/>
  <c r="H59" i="19"/>
  <c r="I60" i="74"/>
  <c r="BH286" i="17"/>
  <c r="E59" i="19"/>
  <c r="F60" i="74"/>
  <c r="BQ285" i="17"/>
  <c r="K58" i="19"/>
  <c r="O59" i="74"/>
  <c r="BJ285" i="17"/>
  <c r="G58" i="19"/>
  <c r="H59" i="74"/>
  <c r="BS284" i="17"/>
  <c r="L57" i="19"/>
  <c r="Q58" i="74"/>
  <c r="BP284" i="17"/>
  <c r="J57" i="19"/>
  <c r="N58" i="74"/>
  <c r="BF284" i="17"/>
  <c r="C57" i="19"/>
  <c r="D58" i="74"/>
  <c r="BI283" i="17"/>
  <c r="F56" i="19"/>
  <c r="G57" i="74"/>
  <c r="BO283" i="17"/>
  <c r="I56" i="19"/>
  <c r="BG283" i="17"/>
  <c r="D56" i="19"/>
  <c r="E57" i="74"/>
  <c r="BE282" i="17"/>
  <c r="C56" i="74"/>
  <c r="BK282" i="17"/>
  <c r="H55" i="19"/>
  <c r="I56" i="74"/>
  <c r="BH282" i="17"/>
  <c r="E55" i="19"/>
  <c r="F56" i="74"/>
  <c r="BQ281" i="17"/>
  <c r="K54" i="19"/>
  <c r="O55" i="74"/>
  <c r="BJ281" i="17"/>
  <c r="G54" i="19"/>
  <c r="H55" i="74"/>
  <c r="BS280" i="17"/>
  <c r="L53" i="19"/>
  <c r="Q54" i="74"/>
  <c r="BP280" i="17"/>
  <c r="J53" i="19"/>
  <c r="N54" i="74"/>
  <c r="BF280" i="17"/>
  <c r="C53" i="19"/>
  <c r="D54" i="74"/>
  <c r="BI279" i="17"/>
  <c r="F52" i="19"/>
  <c r="G53" i="74"/>
  <c r="BO279" i="17"/>
  <c r="I52" i="19"/>
  <c r="M53" i="74"/>
  <c r="B51" i="19"/>
  <c r="BK278" i="17"/>
  <c r="H51" i="19"/>
  <c r="I52" i="74"/>
  <c r="BH278" i="17"/>
  <c r="E51" i="19"/>
  <c r="F52" i="74"/>
  <c r="BQ277" i="17"/>
  <c r="K50" i="19"/>
  <c r="O51" i="74"/>
  <c r="BJ277" i="17"/>
  <c r="G50" i="19"/>
  <c r="H51" i="74"/>
  <c r="BS276" i="17"/>
  <c r="L49" i="19"/>
  <c r="Q50" i="74"/>
  <c r="BP276" i="17"/>
  <c r="J49" i="19"/>
  <c r="N50" i="74"/>
  <c r="BF276" i="17"/>
  <c r="C49" i="19"/>
  <c r="D50" i="74"/>
  <c r="BI275" i="17"/>
  <c r="F48" i="19"/>
  <c r="G49" i="74"/>
  <c r="BO275" i="17"/>
  <c r="I48" i="19"/>
  <c r="BG275" i="17"/>
  <c r="D48" i="19"/>
  <c r="E49" i="74"/>
  <c r="BE274" i="17"/>
  <c r="C48" i="74"/>
  <c r="BK274" i="17"/>
  <c r="H47" i="19"/>
  <c r="I48" i="74"/>
  <c r="BH274" i="17"/>
  <c r="E47" i="19"/>
  <c r="F48" i="74"/>
  <c r="BQ273" i="17"/>
  <c r="K46" i="19"/>
  <c r="O47" i="74"/>
  <c r="BJ273" i="17"/>
  <c r="G46" i="19"/>
  <c r="H47" i="74"/>
  <c r="BE250" i="17"/>
  <c r="C24" i="74"/>
  <c r="BK250" i="17"/>
  <c r="H23" i="19"/>
  <c r="I24" i="74"/>
  <c r="BH250" i="17"/>
  <c r="E23" i="19"/>
  <c r="F24" i="74"/>
  <c r="BQ249" i="17"/>
  <c r="K22" i="19"/>
  <c r="O23" i="74"/>
  <c r="BJ249" i="17"/>
  <c r="G22" i="19"/>
  <c r="H23" i="74"/>
  <c r="BS248" i="17"/>
  <c r="L21" i="19"/>
  <c r="Q22" i="74"/>
  <c r="BP248" i="17"/>
  <c r="J21" i="19"/>
  <c r="N22" i="74"/>
  <c r="BF248" i="17"/>
  <c r="C21" i="19"/>
  <c r="D22" i="74"/>
  <c r="BI247" i="17"/>
  <c r="F20" i="19"/>
  <c r="G21" i="74"/>
  <c r="BO247" i="17"/>
  <c r="I20" i="19"/>
  <c r="M21" i="74"/>
  <c r="E21" i="74"/>
  <c r="BG247" i="17"/>
  <c r="D20" i="19"/>
  <c r="BK246" i="17"/>
  <c r="H19" i="19"/>
  <c r="I20" i="74"/>
  <c r="BH246" i="17"/>
  <c r="E19" i="19"/>
  <c r="F20" i="74"/>
  <c r="J20" i="74"/>
  <c r="BQ245" i="17"/>
  <c r="K18" i="19"/>
  <c r="O19" i="74"/>
  <c r="BJ245" i="17"/>
  <c r="G18" i="19"/>
  <c r="H19" i="74"/>
  <c r="BS244" i="17"/>
  <c r="L17" i="19"/>
  <c r="Q18" i="74"/>
  <c r="BP244" i="17"/>
  <c r="J17" i="19"/>
  <c r="N18" i="74"/>
  <c r="BF244" i="17"/>
  <c r="C17" i="19"/>
  <c r="D18" i="74"/>
  <c r="BO243" i="17"/>
  <c r="I16" i="19"/>
  <c r="M17" i="74"/>
  <c r="BG243" i="17"/>
  <c r="D16" i="19"/>
  <c r="E17" i="74"/>
  <c r="BE242" i="17"/>
  <c r="C16" i="74"/>
  <c r="BK242" i="17"/>
  <c r="H15" i="19"/>
  <c r="I16" i="74"/>
  <c r="BH242" i="17"/>
  <c r="E15" i="19"/>
  <c r="F16" i="74"/>
  <c r="BQ241" i="17"/>
  <c r="K14" i="19"/>
  <c r="O15" i="74"/>
  <c r="BJ241" i="17"/>
  <c r="G14" i="19"/>
  <c r="H15" i="74"/>
  <c r="BS240" i="17"/>
  <c r="L13" i="19"/>
  <c r="Q14" i="74"/>
  <c r="BP240" i="17"/>
  <c r="J13" i="19"/>
  <c r="N14" i="74"/>
  <c r="BF240" i="17"/>
  <c r="C13" i="19"/>
  <c r="D14" i="74"/>
  <c r="BI239" i="17"/>
  <c r="F12" i="19"/>
  <c r="G13" i="74"/>
  <c r="BO239" i="17"/>
  <c r="I12" i="19"/>
  <c r="M13" i="74"/>
  <c r="BG239" i="17"/>
  <c r="D12" i="19"/>
  <c r="E13" i="74"/>
  <c r="C12" i="74"/>
  <c r="BE238" i="17"/>
  <c r="BK238" i="17"/>
  <c r="H11" i="19"/>
  <c r="I12" i="74"/>
  <c r="BH238" i="17"/>
  <c r="E11" i="19"/>
  <c r="F12" i="74"/>
  <c r="BQ237" i="17"/>
  <c r="K10" i="19"/>
  <c r="O11" i="74"/>
  <c r="BJ237" i="17"/>
  <c r="G10" i="19"/>
  <c r="H11" i="74"/>
  <c r="B18" i="31"/>
  <c r="J202" i="17"/>
  <c r="K202" i="17"/>
  <c r="O201" i="17"/>
  <c r="K17" i="31"/>
  <c r="N200" i="17"/>
  <c r="J16" i="31"/>
  <c r="B14" i="31"/>
  <c r="J198" i="17"/>
  <c r="K198" i="17"/>
  <c r="O197" i="17"/>
  <c r="K13" i="31"/>
  <c r="N196" i="17"/>
  <c r="J12" i="31"/>
  <c r="M195" i="17"/>
  <c r="I11" i="31"/>
  <c r="B10" i="31"/>
  <c r="J194" i="17"/>
  <c r="K194" i="17"/>
  <c r="L194" i="17"/>
  <c r="O193" i="17"/>
  <c r="K9" i="31"/>
  <c r="N192" i="17"/>
  <c r="J8" i="31"/>
  <c r="M191" i="17"/>
  <c r="I7" i="31"/>
  <c r="B6" i="31"/>
  <c r="J190" i="17"/>
  <c r="K190" i="17"/>
  <c r="L190" i="17"/>
  <c r="O189" i="17"/>
  <c r="K5" i="31"/>
  <c r="BV128" i="17"/>
  <c r="C58" i="70"/>
  <c r="BY128" i="17"/>
  <c r="E52" i="26"/>
  <c r="F58" i="70"/>
  <c r="CA127" i="17"/>
  <c r="G51" i="26"/>
  <c r="H57" i="70"/>
  <c r="CG126" i="17"/>
  <c r="J50" i="26"/>
  <c r="N56" i="70"/>
  <c r="CF125" i="17"/>
  <c r="I49" i="26"/>
  <c r="M55" i="70"/>
  <c r="BX125" i="17"/>
  <c r="D49" i="26"/>
  <c r="E55" i="70"/>
  <c r="BV124" i="17"/>
  <c r="C54" i="70"/>
  <c r="BY124" i="17"/>
  <c r="E48" i="26"/>
  <c r="F54" i="70"/>
  <c r="CH123" i="17"/>
  <c r="K47" i="26"/>
  <c r="CA123" i="17"/>
  <c r="CD123" i="17"/>
  <c r="H53" i="70"/>
  <c r="CG122" i="17"/>
  <c r="J46" i="26"/>
  <c r="N52" i="70"/>
  <c r="BW122" i="17"/>
  <c r="C46" i="26"/>
  <c r="D52" i="70"/>
  <c r="CF121" i="17"/>
  <c r="I45" i="26"/>
  <c r="M51" i="70"/>
  <c r="BX121" i="17"/>
  <c r="D45" i="26"/>
  <c r="E51" i="70"/>
  <c r="BV120" i="17"/>
  <c r="C50" i="70"/>
  <c r="BY120" i="17"/>
  <c r="E44" i="26"/>
  <c r="F50" i="70"/>
  <c r="CH119" i="17"/>
  <c r="K43" i="26"/>
  <c r="CA119" i="17"/>
  <c r="G43" i="26"/>
  <c r="H49" i="70"/>
  <c r="CJ118" i="17"/>
  <c r="L42" i="26"/>
  <c r="Q48" i="70"/>
  <c r="CG118" i="17"/>
  <c r="J42" i="26"/>
  <c r="N48" i="70"/>
  <c r="L48" i="70"/>
  <c r="BW118" i="17"/>
  <c r="C42" i="26"/>
  <c r="D48" i="70"/>
  <c r="CF117" i="17"/>
  <c r="I41" i="26"/>
  <c r="M47" i="70"/>
  <c r="L47" i="70"/>
  <c r="BX117" i="17"/>
  <c r="D41" i="26"/>
  <c r="E47" i="70"/>
  <c r="BV116" i="17"/>
  <c r="C46" i="70"/>
  <c r="BY116" i="17"/>
  <c r="E40" i="26"/>
  <c r="F46" i="70"/>
  <c r="CH115" i="17"/>
  <c r="K39" i="26"/>
  <c r="CA115" i="17"/>
  <c r="G39" i="26"/>
  <c r="H45" i="70"/>
  <c r="BV111" i="17"/>
  <c r="C41" i="70"/>
  <c r="CB111" i="17"/>
  <c r="H35" i="26"/>
  <c r="I41" i="70"/>
  <c r="BY111" i="17"/>
  <c r="E35" i="26"/>
  <c r="F41" i="70"/>
  <c r="CH110" i="17"/>
  <c r="K34" i="26"/>
  <c r="O40" i="70"/>
  <c r="CA110" i="17"/>
  <c r="G34" i="26"/>
  <c r="H40" i="70"/>
  <c r="CG109" i="17"/>
  <c r="J33" i="26"/>
  <c r="N39" i="70"/>
  <c r="BZ108" i="17"/>
  <c r="F32" i="26"/>
  <c r="G38" i="70"/>
  <c r="CF108" i="17"/>
  <c r="I32" i="26"/>
  <c r="M38" i="70"/>
  <c r="BX108" i="17"/>
  <c r="D32" i="26"/>
  <c r="E38" i="70"/>
  <c r="BV107" i="17"/>
  <c r="C37" i="70"/>
  <c r="CB107" i="17"/>
  <c r="H31" i="26"/>
  <c r="I37" i="70"/>
  <c r="BY107" i="17"/>
  <c r="E31" i="26"/>
  <c r="F37" i="70"/>
  <c r="CH106" i="17"/>
  <c r="K30" i="26"/>
  <c r="O36" i="70"/>
  <c r="CA106" i="17"/>
  <c r="G30" i="26"/>
  <c r="H36" i="70"/>
  <c r="CG105" i="17"/>
  <c r="J29" i="26"/>
  <c r="N35" i="70"/>
  <c r="BZ104" i="17"/>
  <c r="F28" i="26"/>
  <c r="G34" i="70"/>
  <c r="CF104" i="17"/>
  <c r="I28" i="26"/>
  <c r="M34" i="70"/>
  <c r="BX104" i="17"/>
  <c r="D28" i="26"/>
  <c r="E34" i="70"/>
  <c r="BV103" i="17"/>
  <c r="C33" i="70"/>
  <c r="CB103" i="17"/>
  <c r="H27" i="26"/>
  <c r="I33" i="70"/>
  <c r="BY103" i="17"/>
  <c r="E27" i="26"/>
  <c r="F33" i="70"/>
  <c r="CH102" i="17"/>
  <c r="K26" i="26"/>
  <c r="O32" i="70"/>
  <c r="CA102" i="17"/>
  <c r="G26" i="26"/>
  <c r="H32" i="70"/>
  <c r="CG101" i="17"/>
  <c r="J25" i="26"/>
  <c r="N31" i="70"/>
  <c r="BZ100" i="17"/>
  <c r="F24" i="26"/>
  <c r="G30" i="70"/>
  <c r="CF100" i="17"/>
  <c r="I24" i="26"/>
  <c r="M30" i="70"/>
  <c r="BX100" i="17"/>
  <c r="D24" i="26"/>
  <c r="E30" i="70"/>
  <c r="BV99" i="17"/>
  <c r="C29" i="70"/>
  <c r="CB99" i="17"/>
  <c r="H23" i="26"/>
  <c r="I29" i="70"/>
  <c r="BY99" i="17"/>
  <c r="E23" i="26"/>
  <c r="F29" i="70"/>
  <c r="CH98" i="17"/>
  <c r="K22" i="26"/>
  <c r="O28" i="70"/>
  <c r="CA98" i="17"/>
  <c r="G22" i="26"/>
  <c r="H28" i="70"/>
  <c r="B18" i="26"/>
  <c r="CB94" i="17"/>
  <c r="H18" i="26"/>
  <c r="I24" i="70"/>
  <c r="BY94" i="17"/>
  <c r="E18" i="26"/>
  <c r="F24" i="70"/>
  <c r="CH93" i="17"/>
  <c r="K17" i="26"/>
  <c r="O23" i="70"/>
  <c r="CA93" i="17"/>
  <c r="G17" i="26"/>
  <c r="H23" i="70"/>
  <c r="CJ92" i="17"/>
  <c r="L16" i="26"/>
  <c r="Q22" i="70"/>
  <c r="CG92" i="17"/>
  <c r="J16" i="26"/>
  <c r="N22" i="70"/>
  <c r="BW92" i="17"/>
  <c r="C16" i="26"/>
  <c r="D22" i="70"/>
  <c r="BZ91" i="17"/>
  <c r="F15" i="26"/>
  <c r="G21" i="70"/>
  <c r="CF91" i="17"/>
  <c r="I15" i="26"/>
  <c r="B14" i="26"/>
  <c r="CB90" i="17"/>
  <c r="H14" i="26"/>
  <c r="I20" i="70"/>
  <c r="BY90" i="17"/>
  <c r="E14" i="26"/>
  <c r="F20" i="70"/>
  <c r="CH89" i="17"/>
  <c r="K13" i="26"/>
  <c r="O19" i="70"/>
  <c r="CA89" i="17"/>
  <c r="G13" i="26"/>
  <c r="H19" i="70"/>
  <c r="CJ88" i="17"/>
  <c r="L12" i="26"/>
  <c r="Q18" i="70"/>
  <c r="CG88" i="17"/>
  <c r="J12" i="26"/>
  <c r="N18" i="70"/>
  <c r="BW88" i="17"/>
  <c r="C12" i="26"/>
  <c r="D18" i="70"/>
  <c r="BZ87" i="17"/>
  <c r="F11" i="26"/>
  <c r="G17" i="70"/>
  <c r="CF87" i="17"/>
  <c r="I11" i="26"/>
  <c r="B10" i="26"/>
  <c r="CB86" i="17"/>
  <c r="H10" i="26"/>
  <c r="I16" i="70"/>
  <c r="BY86" i="17"/>
  <c r="E10" i="26"/>
  <c r="F16" i="70"/>
  <c r="CH85" i="17"/>
  <c r="K9" i="26"/>
  <c r="O15" i="70"/>
  <c r="CA85" i="17"/>
  <c r="G9" i="26"/>
  <c r="H15" i="70"/>
  <c r="CJ84" i="17"/>
  <c r="L8" i="26"/>
  <c r="Q14" i="70"/>
  <c r="N14" i="70"/>
  <c r="BW84" i="17"/>
  <c r="C8" i="26"/>
  <c r="D14" i="70"/>
  <c r="BZ83" i="17"/>
  <c r="F7" i="26"/>
  <c r="G13" i="70"/>
  <c r="CF83" i="17"/>
  <c r="I7" i="26"/>
  <c r="B6" i="26"/>
  <c r="CB82" i="17"/>
  <c r="H6" i="26"/>
  <c r="I12" i="70"/>
  <c r="BY82" i="17"/>
  <c r="E6" i="26"/>
  <c r="F12" i="70"/>
  <c r="CH81" i="17"/>
  <c r="K5" i="26"/>
  <c r="O11" i="70"/>
  <c r="CA81" i="17"/>
  <c r="G5" i="26"/>
  <c r="H11" i="70"/>
  <c r="B122" i="26"/>
  <c r="BL128" i="17"/>
  <c r="BM128" i="17"/>
  <c r="BN128" i="17"/>
  <c r="BV146" i="17"/>
  <c r="H122" i="26"/>
  <c r="CB146" i="17"/>
  <c r="E122" i="26"/>
  <c r="BY146" i="17"/>
  <c r="BQ127" i="17"/>
  <c r="G121" i="26"/>
  <c r="CA145" i="17"/>
  <c r="L120" i="26"/>
  <c r="CJ144" i="17"/>
  <c r="BP126" i="17"/>
  <c r="C120" i="26"/>
  <c r="BW144" i="17"/>
  <c r="F119" i="26"/>
  <c r="BZ143" i="17"/>
  <c r="BO125" i="17"/>
  <c r="D119" i="26"/>
  <c r="BX143" i="17"/>
  <c r="B118" i="26"/>
  <c r="BL124" i="17"/>
  <c r="BV142" i="17"/>
  <c r="BM124" i="17"/>
  <c r="H118" i="26"/>
  <c r="CB142" i="17"/>
  <c r="E118" i="26"/>
  <c r="BY142" i="17"/>
  <c r="BQ123" i="17"/>
  <c r="G117" i="26"/>
  <c r="CA141" i="17"/>
  <c r="L116" i="26"/>
  <c r="CJ140" i="17"/>
  <c r="BP122" i="17"/>
  <c r="C116" i="26"/>
  <c r="F115" i="26"/>
  <c r="BZ139" i="17"/>
  <c r="BO121" i="17"/>
  <c r="D115" i="26"/>
  <c r="BX139" i="17"/>
  <c r="B114" i="26"/>
  <c r="BL120" i="17"/>
  <c r="BV138" i="17"/>
  <c r="BM120" i="17"/>
  <c r="CB138" i="17"/>
  <c r="H114" i="26"/>
  <c r="E114" i="26"/>
  <c r="BY138" i="17"/>
  <c r="BQ119" i="17"/>
  <c r="G113" i="26"/>
  <c r="CA137" i="17"/>
  <c r="L112" i="26"/>
  <c r="CJ136" i="17"/>
  <c r="BP118" i="17"/>
  <c r="C112" i="26"/>
  <c r="F111" i="26"/>
  <c r="BZ135" i="17"/>
  <c r="BO117" i="17"/>
  <c r="D111" i="26"/>
  <c r="BX135" i="17"/>
  <c r="B110" i="26"/>
  <c r="BL116" i="17"/>
  <c r="BV134" i="17"/>
  <c r="BM116" i="17"/>
  <c r="H110" i="26"/>
  <c r="CB134" i="17"/>
  <c r="E110" i="26"/>
  <c r="BY134" i="17"/>
  <c r="BQ115" i="17"/>
  <c r="G109" i="26"/>
  <c r="CA133" i="17"/>
  <c r="B105" i="26"/>
  <c r="BL111" i="17"/>
  <c r="BM111" i="17"/>
  <c r="BE146" i="17"/>
  <c r="H105" i="26"/>
  <c r="BK146" i="17"/>
  <c r="E105" i="26"/>
  <c r="BH146" i="17"/>
  <c r="BQ110" i="17"/>
  <c r="G104" i="26"/>
  <c r="BJ145" i="17"/>
  <c r="L103" i="26"/>
  <c r="BS144" i="17"/>
  <c r="BP109" i="17"/>
  <c r="C103" i="26"/>
  <c r="BF144" i="17"/>
  <c r="F102" i="26"/>
  <c r="BI143" i="17"/>
  <c r="BO108" i="17"/>
  <c r="D102" i="26"/>
  <c r="BG143" i="17"/>
  <c r="B101" i="26"/>
  <c r="BL107" i="17"/>
  <c r="BM107" i="17"/>
  <c r="BE142" i="17"/>
  <c r="H101" i="26"/>
  <c r="BK142" i="17"/>
  <c r="E101" i="26"/>
  <c r="BH142" i="17"/>
  <c r="BQ106" i="17"/>
  <c r="G100" i="26"/>
  <c r="BJ141" i="17"/>
  <c r="L99" i="26"/>
  <c r="BS140" i="17"/>
  <c r="BP105" i="17"/>
  <c r="C99" i="26"/>
  <c r="BF140" i="17"/>
  <c r="F98" i="26"/>
  <c r="BI139" i="17"/>
  <c r="BO104" i="17"/>
  <c r="D98" i="26"/>
  <c r="BG139" i="17"/>
  <c r="B97" i="26"/>
  <c r="BL103" i="17"/>
  <c r="BM103" i="17"/>
  <c r="BE138" i="17"/>
  <c r="H97" i="26"/>
  <c r="BK138" i="17"/>
  <c r="E97" i="26"/>
  <c r="BH138" i="17"/>
  <c r="BQ102" i="17"/>
  <c r="G96" i="26"/>
  <c r="BJ137" i="17"/>
  <c r="L95" i="26"/>
  <c r="BS136" i="17"/>
  <c r="BP101" i="17"/>
  <c r="C95" i="26"/>
  <c r="BF136" i="17"/>
  <c r="F94" i="26"/>
  <c r="BI135" i="17"/>
  <c r="BO100" i="17"/>
  <c r="D94" i="26"/>
  <c r="BG135" i="17"/>
  <c r="B93" i="26"/>
  <c r="BM99" i="17"/>
  <c r="BL99" i="17"/>
  <c r="BN99" i="17"/>
  <c r="BE134" i="17"/>
  <c r="H93" i="26"/>
  <c r="E93" i="26"/>
  <c r="BH134" i="17"/>
  <c r="BQ98" i="17"/>
  <c r="G92" i="26"/>
  <c r="BJ133" i="17"/>
  <c r="B88" i="26"/>
  <c r="BL94" i="17"/>
  <c r="BM94" i="17"/>
  <c r="BQ93" i="17"/>
  <c r="K87" i="26"/>
  <c r="BP92" i="17"/>
  <c r="J86" i="26"/>
  <c r="BO91" i="17"/>
  <c r="I85" i="26"/>
  <c r="B84" i="26"/>
  <c r="BL90" i="17"/>
  <c r="BM90" i="17"/>
  <c r="BN90" i="17"/>
  <c r="BQ89" i="17"/>
  <c r="K83" i="26"/>
  <c r="BP88" i="17"/>
  <c r="J82" i="26"/>
  <c r="BO87" i="17"/>
  <c r="I81" i="26"/>
  <c r="B80" i="26"/>
  <c r="BL86" i="17"/>
  <c r="BM86" i="17"/>
  <c r="BQ85" i="17"/>
  <c r="K79" i="26"/>
  <c r="BP84" i="17"/>
  <c r="J78" i="26"/>
  <c r="BO83" i="17"/>
  <c r="I77" i="26"/>
  <c r="B76" i="26"/>
  <c r="BL82" i="17"/>
  <c r="BM82" i="17"/>
  <c r="BQ81" i="17"/>
  <c r="K75" i="26"/>
  <c r="B74" i="36"/>
  <c r="O73" i="17"/>
  <c r="K73" i="36"/>
  <c r="N72" i="17"/>
  <c r="J72" i="36"/>
  <c r="M71" i="17"/>
  <c r="I71" i="36"/>
  <c r="B70" i="36"/>
  <c r="O69" i="17"/>
  <c r="K69" i="36"/>
  <c r="N68" i="17"/>
  <c r="J68" i="36"/>
  <c r="M67" i="17"/>
  <c r="I67" i="36"/>
  <c r="B66" i="36"/>
  <c r="O65" i="17"/>
  <c r="K65" i="36"/>
  <c r="N64" i="17"/>
  <c r="J64" i="36"/>
  <c r="M63" i="17"/>
  <c r="I63" i="36"/>
  <c r="B62" i="36"/>
  <c r="O61" i="17"/>
  <c r="K61" i="36"/>
  <c r="B57" i="36"/>
  <c r="O56" i="17"/>
  <c r="K56" i="36"/>
  <c r="N55" i="17"/>
  <c r="J55" i="36"/>
  <c r="M54" i="17"/>
  <c r="I54" i="36"/>
  <c r="B53" i="36"/>
  <c r="O52" i="17"/>
  <c r="K52" i="36"/>
  <c r="N51" i="17"/>
  <c r="J51" i="36"/>
  <c r="M50" i="17"/>
  <c r="I50" i="36"/>
  <c r="B49" i="36"/>
  <c r="O48" i="17"/>
  <c r="K48" i="36"/>
  <c r="N47" i="17"/>
  <c r="J47" i="36"/>
  <c r="M46" i="17"/>
  <c r="I46" i="36"/>
  <c r="B45" i="36"/>
  <c r="J45" i="17"/>
  <c r="K45" i="17"/>
  <c r="O44" i="17"/>
  <c r="K44" i="36"/>
  <c r="B40" i="36"/>
  <c r="O39" i="17"/>
  <c r="K39" i="36"/>
  <c r="N38" i="17"/>
  <c r="J38" i="36"/>
  <c r="M37" i="17"/>
  <c r="I37" i="36"/>
  <c r="B36" i="36"/>
  <c r="O35" i="17"/>
  <c r="K35" i="36"/>
  <c r="N34" i="17"/>
  <c r="J34" i="36"/>
  <c r="M33" i="17"/>
  <c r="I33" i="36"/>
  <c r="B32" i="36"/>
  <c r="K32" i="17"/>
  <c r="J32" i="17"/>
  <c r="O31" i="17"/>
  <c r="K31" i="36"/>
  <c r="N30" i="17"/>
  <c r="J30" i="36"/>
  <c r="M29" i="17"/>
  <c r="I29" i="36"/>
  <c r="B28" i="36"/>
  <c r="O27" i="17"/>
  <c r="K27" i="36"/>
  <c r="B23" i="36"/>
  <c r="O22" i="17"/>
  <c r="K22" i="36"/>
  <c r="N21" i="17"/>
  <c r="J21" i="36"/>
  <c r="M20" i="17"/>
  <c r="I20" i="36"/>
  <c r="B19" i="36"/>
  <c r="O18" i="17"/>
  <c r="K18" i="36"/>
  <c r="N17" i="17"/>
  <c r="J17" i="36"/>
  <c r="M16" i="17"/>
  <c r="I16" i="36"/>
  <c r="B15" i="36"/>
  <c r="O14" i="17"/>
  <c r="K14" i="36"/>
  <c r="N13" i="17"/>
  <c r="J13" i="36"/>
  <c r="M12" i="17"/>
  <c r="I12" i="36"/>
  <c r="B11" i="36"/>
  <c r="O10" i="17"/>
  <c r="K10" i="36"/>
  <c r="Q9" i="17"/>
  <c r="BS80" i="17"/>
  <c r="Q60" i="17"/>
  <c r="CJ80" i="17"/>
  <c r="Q43" i="17"/>
  <c r="BS97" i="17"/>
  <c r="BS114" i="17"/>
  <c r="BS132" i="17"/>
  <c r="Q26" i="17"/>
  <c r="CJ97" i="17"/>
  <c r="CJ114" i="17"/>
  <c r="CJ132" i="17"/>
  <c r="Q188" i="17"/>
  <c r="BS236" i="17"/>
  <c r="BS272" i="17"/>
  <c r="DA516" i="17"/>
  <c r="DR538" i="17"/>
  <c r="DR516" i="17"/>
  <c r="DA494" i="17"/>
  <c r="BS253" i="17"/>
  <c r="Q205" i="17"/>
  <c r="BS289" i="17"/>
  <c r="DR494" i="17"/>
  <c r="DA538" i="17"/>
  <c r="DR560" i="17"/>
  <c r="Q27" i="74"/>
  <c r="Q32" i="72"/>
  <c r="Q10" i="74"/>
  <c r="Q54" i="72"/>
  <c r="DA560" i="17"/>
  <c r="Q46" i="74"/>
  <c r="Q10" i="72"/>
  <c r="Q63" i="74"/>
  <c r="Q10" i="71"/>
  <c r="Q76" i="71"/>
  <c r="Q10" i="70"/>
  <c r="Q76" i="72"/>
  <c r="Q32" i="71"/>
  <c r="Q63" i="70"/>
  <c r="Q44" i="70"/>
  <c r="Q75" i="68"/>
  <c r="H75" i="68"/>
  <c r="C75" i="68"/>
  <c r="M74" i="68"/>
  <c r="I74" i="68"/>
  <c r="D74" i="68"/>
  <c r="N73" i="68"/>
  <c r="E73" i="68"/>
  <c r="O72" i="68"/>
  <c r="F72" i="68"/>
  <c r="Q71" i="68"/>
  <c r="H71" i="68"/>
  <c r="C71" i="68"/>
  <c r="M70" i="68"/>
  <c r="I70" i="68"/>
  <c r="D70" i="68"/>
  <c r="N69" i="68"/>
  <c r="E69" i="68"/>
  <c r="O68" i="68"/>
  <c r="F68" i="68"/>
  <c r="Q67" i="68"/>
  <c r="H67" i="68"/>
  <c r="C67" i="68"/>
  <c r="M66" i="68"/>
  <c r="I66" i="68"/>
  <c r="D66" i="68"/>
  <c r="N65" i="68"/>
  <c r="E65" i="68"/>
  <c r="O64" i="68"/>
  <c r="F64" i="68"/>
  <c r="Q63" i="68"/>
  <c r="H63" i="68"/>
  <c r="C63" i="68"/>
  <c r="M62" i="68"/>
  <c r="I62" i="68"/>
  <c r="D62" i="68"/>
  <c r="M58" i="68"/>
  <c r="I58" i="68"/>
  <c r="E58" i="68"/>
  <c r="O57" i="68"/>
  <c r="G57" i="68"/>
  <c r="C57" i="68"/>
  <c r="M56" i="68"/>
  <c r="I56" i="68"/>
  <c r="E56" i="68"/>
  <c r="O55" i="68"/>
  <c r="G55" i="68"/>
  <c r="C55" i="68"/>
  <c r="M54" i="68"/>
  <c r="I54" i="68"/>
  <c r="E54" i="68"/>
  <c r="O53" i="68"/>
  <c r="G53" i="68"/>
  <c r="C53" i="68"/>
  <c r="M52" i="68"/>
  <c r="I52" i="68"/>
  <c r="E52" i="68"/>
  <c r="O51" i="68"/>
  <c r="G51" i="68"/>
  <c r="C51" i="68"/>
  <c r="M50" i="68"/>
  <c r="I50" i="68"/>
  <c r="E50" i="68"/>
  <c r="O49" i="68"/>
  <c r="G49" i="68"/>
  <c r="C49" i="68"/>
  <c r="M48" i="68"/>
  <c r="I48" i="68"/>
  <c r="E48" i="68"/>
  <c r="O47" i="68"/>
  <c r="G47" i="68"/>
  <c r="C47" i="68"/>
  <c r="M46" i="68"/>
  <c r="I46" i="68"/>
  <c r="E46" i="68"/>
  <c r="O45" i="68"/>
  <c r="G45" i="68"/>
  <c r="C45" i="68"/>
  <c r="Q41" i="68"/>
  <c r="H41" i="68"/>
  <c r="C41" i="68"/>
  <c r="M40" i="68"/>
  <c r="I40" i="68"/>
  <c r="D40" i="68"/>
  <c r="N39" i="68"/>
  <c r="E39" i="68"/>
  <c r="O38" i="68"/>
  <c r="F38" i="68"/>
  <c r="Q37" i="68"/>
  <c r="H37" i="68"/>
  <c r="C37" i="68"/>
  <c r="M36" i="68"/>
  <c r="I36" i="68"/>
  <c r="D36" i="68"/>
  <c r="N35" i="68"/>
  <c r="E35" i="68"/>
  <c r="O34" i="68"/>
  <c r="F34" i="68"/>
  <c r="Q33" i="68"/>
  <c r="H33" i="68"/>
  <c r="C33" i="68"/>
  <c r="M32" i="68"/>
  <c r="I32" i="68"/>
  <c r="D32" i="68"/>
  <c r="N31" i="68"/>
  <c r="E31" i="68"/>
  <c r="O30" i="68"/>
  <c r="F30" i="68"/>
  <c r="Q29" i="68"/>
  <c r="H29" i="68"/>
  <c r="C29" i="68"/>
  <c r="M28" i="68"/>
  <c r="I28" i="68"/>
  <c r="D28" i="68"/>
  <c r="M24" i="68"/>
  <c r="I24" i="68"/>
  <c r="E24" i="68"/>
  <c r="O23" i="68"/>
  <c r="G23" i="68"/>
  <c r="C23" i="68"/>
  <c r="M22" i="68"/>
  <c r="I22" i="68"/>
  <c r="E22" i="68"/>
  <c r="O21" i="68"/>
  <c r="G21" i="68"/>
  <c r="C21" i="68"/>
  <c r="M20" i="68"/>
  <c r="I20" i="68"/>
  <c r="E20" i="68"/>
  <c r="O19" i="68"/>
  <c r="G19" i="68"/>
  <c r="C19" i="68"/>
  <c r="M18" i="68"/>
  <c r="I18" i="68"/>
  <c r="E18" i="68"/>
  <c r="O17" i="68"/>
  <c r="G17" i="68"/>
  <c r="C17" i="68"/>
  <c r="M16" i="68"/>
  <c r="I16" i="68"/>
  <c r="E16" i="68"/>
  <c r="O15" i="68"/>
  <c r="G15" i="68"/>
  <c r="C15" i="68"/>
  <c r="M14" i="68"/>
  <c r="I14" i="68"/>
  <c r="E14" i="68"/>
  <c r="O13" i="68"/>
  <c r="G13" i="68"/>
  <c r="C13" i="68"/>
  <c r="M12" i="68"/>
  <c r="I12" i="68"/>
  <c r="E12" i="68"/>
  <c r="O11" i="68"/>
  <c r="G11" i="68"/>
  <c r="C11" i="68"/>
  <c r="N41" i="73"/>
  <c r="F41" i="73"/>
  <c r="Q40" i="73"/>
  <c r="H40" i="73"/>
  <c r="D40" i="73"/>
  <c r="N39" i="73"/>
  <c r="F39" i="73"/>
  <c r="Q38" i="73"/>
  <c r="H38" i="73"/>
  <c r="D38" i="73"/>
  <c r="N37" i="73"/>
  <c r="F37" i="73"/>
  <c r="Q36" i="73"/>
  <c r="H36" i="73"/>
  <c r="D36" i="73"/>
  <c r="N35" i="73"/>
  <c r="F35" i="73"/>
  <c r="Q34" i="73"/>
  <c r="H34" i="73"/>
  <c r="D34" i="73"/>
  <c r="N33" i="73"/>
  <c r="F33" i="73"/>
  <c r="Q32" i="73"/>
  <c r="H32" i="73"/>
  <c r="D32" i="73"/>
  <c r="N31" i="73"/>
  <c r="F31" i="73"/>
  <c r="Q30" i="73"/>
  <c r="H30" i="73"/>
  <c r="D30" i="73"/>
  <c r="N29" i="73"/>
  <c r="F29" i="73"/>
  <c r="Q28" i="73"/>
  <c r="H28" i="73"/>
  <c r="D28" i="73"/>
  <c r="M24" i="73"/>
  <c r="I24" i="73"/>
  <c r="E24" i="73"/>
  <c r="O23" i="73"/>
  <c r="G23" i="73"/>
  <c r="C23" i="73"/>
  <c r="M22" i="73"/>
  <c r="I22" i="73"/>
  <c r="E22" i="73"/>
  <c r="O21" i="73"/>
  <c r="G21" i="73"/>
  <c r="C21" i="73"/>
  <c r="M20" i="73"/>
  <c r="I20" i="73"/>
  <c r="E20" i="73"/>
  <c r="O19" i="73"/>
  <c r="G19" i="73"/>
  <c r="C19" i="73"/>
  <c r="M18" i="73"/>
  <c r="I18" i="73"/>
  <c r="E18" i="73"/>
  <c r="O17" i="73"/>
  <c r="G17" i="73"/>
  <c r="C17" i="73"/>
  <c r="M16" i="73"/>
  <c r="I16" i="73"/>
  <c r="E16" i="73"/>
  <c r="O15" i="73"/>
  <c r="G15" i="73"/>
  <c r="C15" i="73"/>
  <c r="M14" i="73"/>
  <c r="I14" i="73"/>
  <c r="E14" i="73"/>
  <c r="O13" i="73"/>
  <c r="G13" i="73"/>
  <c r="C13" i="73"/>
  <c r="M12" i="73"/>
  <c r="I12" i="73"/>
  <c r="E12" i="73"/>
  <c r="O11" i="73"/>
  <c r="G11" i="73"/>
  <c r="C11" i="73"/>
  <c r="M58" i="69"/>
  <c r="I58" i="69"/>
  <c r="E58" i="69"/>
  <c r="O57" i="69"/>
  <c r="G57" i="69"/>
  <c r="C57" i="69"/>
  <c r="M56" i="69"/>
  <c r="I56" i="69"/>
  <c r="E56" i="69"/>
  <c r="O55" i="69"/>
  <c r="G55" i="69"/>
  <c r="C55" i="69"/>
  <c r="M54" i="69"/>
  <c r="I54" i="69"/>
  <c r="E54" i="69"/>
  <c r="O53" i="69"/>
  <c r="G53" i="69"/>
  <c r="C53" i="69"/>
  <c r="M52" i="69"/>
  <c r="I52" i="69"/>
  <c r="E52" i="69"/>
  <c r="O51" i="69"/>
  <c r="G51" i="69"/>
  <c r="C51" i="69"/>
  <c r="M50" i="69"/>
  <c r="I50" i="69"/>
  <c r="E50" i="69"/>
  <c r="O49" i="69"/>
  <c r="G49" i="69"/>
  <c r="C49" i="69"/>
  <c r="M48" i="69"/>
  <c r="L48" i="69"/>
  <c r="I48" i="69"/>
  <c r="E48" i="69"/>
  <c r="O47" i="69"/>
  <c r="G47" i="69"/>
  <c r="C47" i="69"/>
  <c r="M46" i="69"/>
  <c r="L46" i="69"/>
  <c r="I46" i="69"/>
  <c r="E46" i="69"/>
  <c r="O45" i="69"/>
  <c r="G45" i="69"/>
  <c r="C45" i="69"/>
  <c r="Q41" i="69"/>
  <c r="H41" i="69"/>
  <c r="D41" i="69"/>
  <c r="N40" i="69"/>
  <c r="F40" i="69"/>
  <c r="Q39" i="69"/>
  <c r="H39" i="69"/>
  <c r="D39" i="69"/>
  <c r="N38" i="69"/>
  <c r="F38" i="69"/>
  <c r="Q37" i="69"/>
  <c r="H37" i="69"/>
  <c r="D37" i="69"/>
  <c r="N36" i="69"/>
  <c r="F36" i="69"/>
  <c r="Q35" i="69"/>
  <c r="H35" i="69"/>
  <c r="D35" i="69"/>
  <c r="N34" i="69"/>
  <c r="F34" i="69"/>
  <c r="Q33" i="69"/>
  <c r="H33" i="69"/>
  <c r="D33" i="69"/>
  <c r="N32" i="69"/>
  <c r="F32" i="69"/>
  <c r="Q31" i="69"/>
  <c r="H31" i="69"/>
  <c r="D31" i="69"/>
  <c r="N30" i="69"/>
  <c r="F30" i="69"/>
  <c r="Q29" i="69"/>
  <c r="H29" i="69"/>
  <c r="D29" i="69"/>
  <c r="N28" i="69"/>
  <c r="F28" i="69"/>
  <c r="Q27" i="69"/>
  <c r="O24" i="69"/>
  <c r="G24" i="69"/>
  <c r="C24" i="69"/>
  <c r="M23" i="69"/>
  <c r="I23" i="69"/>
  <c r="E23" i="69"/>
  <c r="O22" i="69"/>
  <c r="G22" i="69"/>
  <c r="C22" i="69"/>
  <c r="M21" i="69"/>
  <c r="I21" i="69"/>
  <c r="E21" i="69"/>
  <c r="O20" i="69"/>
  <c r="G20" i="69"/>
  <c r="C20" i="69"/>
  <c r="M19" i="69"/>
  <c r="I19" i="69"/>
  <c r="E19" i="69"/>
  <c r="O18" i="69"/>
  <c r="G18" i="69"/>
  <c r="C18" i="69"/>
  <c r="M17" i="69"/>
  <c r="I17" i="69"/>
  <c r="E17" i="69"/>
  <c r="O16" i="69"/>
  <c r="G16" i="69"/>
  <c r="C16" i="69"/>
  <c r="M15" i="69"/>
  <c r="I15" i="69"/>
  <c r="E15" i="69"/>
  <c r="O14" i="69"/>
  <c r="G14" i="69"/>
  <c r="C14" i="69"/>
  <c r="M13" i="69"/>
  <c r="I13" i="69"/>
  <c r="E13" i="69"/>
  <c r="O12" i="69"/>
  <c r="G12" i="69"/>
  <c r="C12" i="69"/>
  <c r="M11" i="69"/>
  <c r="I11" i="69"/>
  <c r="E11" i="69"/>
  <c r="Q9" i="69"/>
  <c r="D58" i="70"/>
  <c r="Q56" i="70"/>
  <c r="H56" i="70"/>
  <c r="N55" i="70"/>
  <c r="F55" i="70"/>
  <c r="D54" i="70"/>
  <c r="Q52" i="70"/>
  <c r="O51" i="70"/>
  <c r="K51" i="70"/>
  <c r="J51" i="70"/>
  <c r="L51" i="70"/>
  <c r="M50" i="70"/>
  <c r="I48" i="70"/>
  <c r="G47" i="70"/>
  <c r="E46" i="70"/>
  <c r="C45" i="70"/>
  <c r="H41" i="70"/>
  <c r="F40" i="70"/>
  <c r="D39" i="70"/>
  <c r="Q37" i="70"/>
  <c r="N36" i="70"/>
  <c r="H33" i="70"/>
  <c r="F32" i="70"/>
  <c r="D31" i="70"/>
  <c r="Q29" i="70"/>
  <c r="N28" i="70"/>
  <c r="C24" i="70"/>
  <c r="O22" i="70"/>
  <c r="M21" i="70"/>
  <c r="I19" i="70"/>
  <c r="G18" i="70"/>
  <c r="E17" i="70"/>
  <c r="C16" i="70"/>
  <c r="O14" i="70"/>
  <c r="M13" i="70"/>
  <c r="I11" i="70"/>
  <c r="I94" i="71"/>
  <c r="E93" i="71"/>
  <c r="F88" i="71"/>
  <c r="C87" i="71"/>
  <c r="N85" i="71"/>
  <c r="H83" i="71"/>
  <c r="D82" i="71"/>
  <c r="O80" i="71"/>
  <c r="E77" i="71"/>
  <c r="H72" i="71"/>
  <c r="D70" i="71"/>
  <c r="Q68" i="71"/>
  <c r="N67" i="71"/>
  <c r="D62" i="71"/>
  <c r="F55" i="71"/>
  <c r="H50" i="71"/>
  <c r="O47" i="71"/>
  <c r="E44" i="71"/>
  <c r="Q42" i="71"/>
  <c r="M41" i="71"/>
  <c r="F39" i="71"/>
  <c r="C38" i="71"/>
  <c r="E29" i="71"/>
  <c r="C28" i="71"/>
  <c r="O26" i="71"/>
  <c r="M25" i="71"/>
  <c r="G22" i="71"/>
  <c r="E21" i="71"/>
  <c r="C20" i="71"/>
  <c r="M17" i="71"/>
  <c r="I15" i="71"/>
  <c r="E13" i="71"/>
  <c r="C12" i="71"/>
  <c r="H89" i="72"/>
  <c r="F88" i="72"/>
  <c r="Q85" i="72"/>
  <c r="N84" i="72"/>
  <c r="O84" i="72"/>
  <c r="L84" i="72"/>
  <c r="F80" i="72"/>
  <c r="O72" i="72"/>
  <c r="M71" i="72"/>
  <c r="C70" i="72"/>
  <c r="M67" i="72"/>
  <c r="I65" i="72"/>
  <c r="E63" i="72"/>
  <c r="O59" i="72"/>
  <c r="G55" i="72"/>
  <c r="H49" i="72"/>
  <c r="N44" i="72"/>
  <c r="I29" i="72"/>
  <c r="O24" i="72"/>
  <c r="G20" i="72"/>
  <c r="E11" i="72"/>
  <c r="H77" i="74"/>
  <c r="N72" i="74"/>
  <c r="F68" i="74"/>
  <c r="C52" i="74"/>
  <c r="I47" i="74"/>
  <c r="Q34" i="74"/>
  <c r="H30" i="74"/>
  <c r="E24" i="74"/>
  <c r="C15" i="74"/>
  <c r="DR572" i="17"/>
  <c r="L172" i="34"/>
  <c r="CM545" i="17"/>
  <c r="DF531" i="17"/>
  <c r="D131" i="34"/>
  <c r="BP295" i="17"/>
  <c r="J68" i="19"/>
  <c r="M216" i="17"/>
  <c r="I32" i="31"/>
  <c r="Q25" i="17"/>
  <c r="Q59" i="17"/>
  <c r="BS96" i="17"/>
  <c r="Q8" i="17"/>
  <c r="Q42" i="17"/>
  <c r="CJ96" i="17"/>
  <c r="BS79" i="17"/>
  <c r="CJ113" i="17"/>
  <c r="CJ131" i="17"/>
  <c r="CJ79" i="17"/>
  <c r="DA493" i="17"/>
  <c r="BS131" i="17"/>
  <c r="DR493" i="17"/>
  <c r="BS113" i="17"/>
  <c r="Q204" i="17"/>
  <c r="BS252" i="17"/>
  <c r="BS288" i="17"/>
  <c r="DA515" i="17"/>
  <c r="DR537" i="17"/>
  <c r="BS271" i="17"/>
  <c r="DA559" i="17"/>
  <c r="DR559" i="17"/>
  <c r="DR515" i="17"/>
  <c r="Q9" i="74"/>
  <c r="Q53" i="72"/>
  <c r="Q187" i="17"/>
  <c r="Q62" i="74"/>
  <c r="DA537" i="17"/>
  <c r="Q26" i="74"/>
  <c r="Q31" i="72"/>
  <c r="Q75" i="72"/>
  <c r="Q31" i="71"/>
  <c r="Q62" i="70"/>
  <c r="BS235" i="17"/>
  <c r="Q45" i="74"/>
  <c r="Q43" i="70"/>
  <c r="Q9" i="72"/>
  <c r="Q53" i="71"/>
  <c r="Q26" i="70"/>
  <c r="O75" i="68"/>
  <c r="F75" i="68"/>
  <c r="Q74" i="68"/>
  <c r="H74" i="68"/>
  <c r="C74" i="68"/>
  <c r="M73" i="68"/>
  <c r="I73" i="68"/>
  <c r="D73" i="68"/>
  <c r="N72" i="68"/>
  <c r="E72" i="68"/>
  <c r="O71" i="68"/>
  <c r="F71" i="68"/>
  <c r="Q70" i="68"/>
  <c r="H70" i="68"/>
  <c r="C70" i="68"/>
  <c r="M69" i="68"/>
  <c r="I69" i="68"/>
  <c r="D69" i="68"/>
  <c r="N68" i="68"/>
  <c r="E68" i="68"/>
  <c r="O67" i="68"/>
  <c r="F67" i="68"/>
  <c r="Q66" i="68"/>
  <c r="H66" i="68"/>
  <c r="C66" i="68"/>
  <c r="M65" i="68"/>
  <c r="I65" i="68"/>
  <c r="D65" i="68"/>
  <c r="N64" i="68"/>
  <c r="E64" i="68"/>
  <c r="O63" i="68"/>
  <c r="F63" i="68"/>
  <c r="Q62" i="68"/>
  <c r="H62" i="68"/>
  <c r="C62" i="68"/>
  <c r="Q58" i="68"/>
  <c r="H58" i="68"/>
  <c r="D58" i="68"/>
  <c r="N57" i="68"/>
  <c r="F57" i="68"/>
  <c r="Q56" i="68"/>
  <c r="H56" i="68"/>
  <c r="D56" i="68"/>
  <c r="N55" i="68"/>
  <c r="F55" i="68"/>
  <c r="Q54" i="68"/>
  <c r="H54" i="68"/>
  <c r="D54" i="68"/>
  <c r="N53" i="68"/>
  <c r="F53" i="68"/>
  <c r="Q52" i="68"/>
  <c r="H52" i="68"/>
  <c r="D52" i="68"/>
  <c r="N51" i="68"/>
  <c r="F51" i="68"/>
  <c r="Q50" i="68"/>
  <c r="H50" i="68"/>
  <c r="D50" i="68"/>
  <c r="N49" i="68"/>
  <c r="F49" i="68"/>
  <c r="Q48" i="68"/>
  <c r="H48" i="68"/>
  <c r="D48" i="68"/>
  <c r="N47" i="68"/>
  <c r="F47" i="68"/>
  <c r="Q46" i="68"/>
  <c r="H46" i="68"/>
  <c r="D46" i="68"/>
  <c r="N45" i="68"/>
  <c r="F45" i="68"/>
  <c r="Q44" i="68"/>
  <c r="O41" i="68"/>
  <c r="F41" i="68"/>
  <c r="Q40" i="68"/>
  <c r="H40" i="68"/>
  <c r="C40" i="68"/>
  <c r="M39" i="68"/>
  <c r="I39" i="68"/>
  <c r="D39" i="68"/>
  <c r="N38" i="68"/>
  <c r="E38" i="68"/>
  <c r="O37" i="68"/>
  <c r="F37" i="68"/>
  <c r="Q36" i="68"/>
  <c r="H36" i="68"/>
  <c r="C36" i="68"/>
  <c r="M35" i="68"/>
  <c r="I35" i="68"/>
  <c r="D35" i="68"/>
  <c r="N34" i="68"/>
  <c r="E34" i="68"/>
  <c r="O33" i="68"/>
  <c r="F33" i="68"/>
  <c r="Q32" i="68"/>
  <c r="H32" i="68"/>
  <c r="C32" i="68"/>
  <c r="M31" i="68"/>
  <c r="I31" i="68"/>
  <c r="D31" i="68"/>
  <c r="N30" i="68"/>
  <c r="E30" i="68"/>
  <c r="O29" i="68"/>
  <c r="F29" i="68"/>
  <c r="Q28" i="68"/>
  <c r="H28" i="68"/>
  <c r="C28" i="68"/>
  <c r="Q24" i="68"/>
  <c r="H24" i="68"/>
  <c r="D24" i="68"/>
  <c r="N23" i="68"/>
  <c r="F23" i="68"/>
  <c r="Q22" i="68"/>
  <c r="H22" i="68"/>
  <c r="D22" i="68"/>
  <c r="N21" i="68"/>
  <c r="Q20" i="68"/>
  <c r="H20" i="68"/>
  <c r="D20" i="68"/>
  <c r="B34" i="2"/>
  <c r="B32" i="1"/>
  <c r="F20" i="68"/>
  <c r="K20" i="68"/>
  <c r="J20" i="68"/>
  <c r="L20" i="68"/>
  <c r="N19" i="68"/>
  <c r="Q18" i="68"/>
  <c r="H18" i="68"/>
  <c r="D18" i="68"/>
  <c r="N17" i="68"/>
  <c r="F17" i="68"/>
  <c r="Q16" i="68"/>
  <c r="H16" i="68"/>
  <c r="D16" i="68"/>
  <c r="N15" i="68"/>
  <c r="F15" i="68"/>
  <c r="Q14" i="68"/>
  <c r="H14" i="68"/>
  <c r="D14" i="68"/>
  <c r="N13" i="68"/>
  <c r="F13" i="68"/>
  <c r="Q12" i="68"/>
  <c r="H12" i="68"/>
  <c r="D12" i="68"/>
  <c r="N11" i="68"/>
  <c r="F11" i="68"/>
  <c r="Q10" i="68"/>
  <c r="M41" i="73"/>
  <c r="I41" i="73"/>
  <c r="E41" i="73"/>
  <c r="O40" i="73"/>
  <c r="G40" i="73"/>
  <c r="C40" i="73"/>
  <c r="M39" i="73"/>
  <c r="I39" i="73"/>
  <c r="E39" i="73"/>
  <c r="O38" i="73"/>
  <c r="G38" i="73"/>
  <c r="C38" i="73"/>
  <c r="M37" i="73"/>
  <c r="I37" i="73"/>
  <c r="E37" i="73"/>
  <c r="O36" i="73"/>
  <c r="G36" i="73"/>
  <c r="C36" i="73"/>
  <c r="M35" i="73"/>
  <c r="I35" i="73"/>
  <c r="E35" i="73"/>
  <c r="O34" i="73"/>
  <c r="G34" i="73"/>
  <c r="C34" i="73"/>
  <c r="K34" i="73"/>
  <c r="M33" i="73"/>
  <c r="I33" i="73"/>
  <c r="E33" i="73"/>
  <c r="O32" i="73"/>
  <c r="G32" i="73"/>
  <c r="C32" i="73"/>
  <c r="M31" i="73"/>
  <c r="I31" i="73"/>
  <c r="E31" i="73"/>
  <c r="O30" i="73"/>
  <c r="G30" i="73"/>
  <c r="C30" i="73"/>
  <c r="J30" i="73"/>
  <c r="M29" i="73"/>
  <c r="I29" i="73"/>
  <c r="E29" i="73"/>
  <c r="O28" i="73"/>
  <c r="G28" i="73"/>
  <c r="C28" i="73"/>
  <c r="Q24" i="73"/>
  <c r="H24" i="73"/>
  <c r="D24" i="73"/>
  <c r="N23" i="73"/>
  <c r="F23" i="73"/>
  <c r="Q22" i="73"/>
  <c r="H22" i="73"/>
  <c r="D22" i="73"/>
  <c r="N21" i="73"/>
  <c r="Q20" i="73"/>
  <c r="H20" i="73"/>
  <c r="D20" i="73"/>
  <c r="N19" i="73"/>
  <c r="F19" i="73"/>
  <c r="Q18" i="73"/>
  <c r="H18" i="73"/>
  <c r="D18" i="73"/>
  <c r="N17" i="73"/>
  <c r="F17" i="73"/>
  <c r="Q16" i="73"/>
  <c r="H16" i="73"/>
  <c r="D16" i="73"/>
  <c r="N15" i="73"/>
  <c r="F15" i="73"/>
  <c r="Q14" i="73"/>
  <c r="H14" i="73"/>
  <c r="D14" i="73"/>
  <c r="N13" i="73"/>
  <c r="F13" i="73"/>
  <c r="J13" i="73"/>
  <c r="Q12" i="73"/>
  <c r="H12" i="73"/>
  <c r="D12" i="73"/>
  <c r="N11" i="73"/>
  <c r="Q10" i="73"/>
  <c r="Q58" i="69"/>
  <c r="H58" i="69"/>
  <c r="D58" i="69"/>
  <c r="N57" i="69"/>
  <c r="F57" i="69"/>
  <c r="K57" i="69"/>
  <c r="J57" i="69"/>
  <c r="L57" i="69"/>
  <c r="Q56" i="69"/>
  <c r="H56" i="69"/>
  <c r="D56" i="69"/>
  <c r="N55" i="69"/>
  <c r="F55" i="69"/>
  <c r="Q54" i="69"/>
  <c r="H54" i="69"/>
  <c r="D54" i="69"/>
  <c r="N53" i="69"/>
  <c r="F53" i="69"/>
  <c r="Q52" i="69"/>
  <c r="H52" i="69"/>
  <c r="D52" i="69"/>
  <c r="N51" i="69"/>
  <c r="F51" i="69"/>
  <c r="K51" i="69"/>
  <c r="J51" i="69"/>
  <c r="L51" i="69"/>
  <c r="Q50" i="69"/>
  <c r="H50" i="69"/>
  <c r="D50" i="69"/>
  <c r="N49" i="69"/>
  <c r="L49" i="69"/>
  <c r="F49" i="69"/>
  <c r="Q48" i="69"/>
  <c r="H48" i="69"/>
  <c r="D48" i="69"/>
  <c r="N47" i="69"/>
  <c r="L47" i="69"/>
  <c r="F47" i="69"/>
  <c r="Q46" i="69"/>
  <c r="H46" i="69"/>
  <c r="D46" i="69"/>
  <c r="N45" i="69"/>
  <c r="L45" i="69"/>
  <c r="F45" i="69"/>
  <c r="J45" i="69"/>
  <c r="Q44" i="69"/>
  <c r="O41" i="69"/>
  <c r="G41" i="69"/>
  <c r="C41" i="69"/>
  <c r="K41" i="69"/>
  <c r="J41" i="69"/>
  <c r="L41" i="69"/>
  <c r="M40" i="69"/>
  <c r="E40" i="69"/>
  <c r="O39" i="69"/>
  <c r="G39" i="69"/>
  <c r="C39" i="69"/>
  <c r="M38" i="69"/>
  <c r="I38" i="69"/>
  <c r="E38" i="69"/>
  <c r="K38" i="69"/>
  <c r="J38" i="69"/>
  <c r="L38" i="69"/>
  <c r="O37" i="69"/>
  <c r="G37" i="69"/>
  <c r="C37" i="69"/>
  <c r="M36" i="69"/>
  <c r="I36" i="69"/>
  <c r="E36" i="69"/>
  <c r="O35" i="69"/>
  <c r="G35" i="69"/>
  <c r="C35" i="69"/>
  <c r="M34" i="69"/>
  <c r="I34" i="69"/>
  <c r="E34" i="69"/>
  <c r="O33" i="69"/>
  <c r="G33" i="69"/>
  <c r="C33" i="69"/>
  <c r="M32" i="69"/>
  <c r="I32" i="69"/>
  <c r="E32" i="69"/>
  <c r="O31" i="69"/>
  <c r="G31" i="69"/>
  <c r="C31" i="69"/>
  <c r="K31" i="69"/>
  <c r="J31" i="69"/>
  <c r="L31" i="69"/>
  <c r="M30" i="69"/>
  <c r="I30" i="69"/>
  <c r="E30" i="69"/>
  <c r="J30" i="69"/>
  <c r="O29" i="69"/>
  <c r="G29" i="69"/>
  <c r="C29" i="69"/>
  <c r="M28" i="69"/>
  <c r="I28" i="69"/>
  <c r="E28" i="69"/>
  <c r="Q26" i="69"/>
  <c r="N24" i="69"/>
  <c r="F24" i="69"/>
  <c r="Q23" i="69"/>
  <c r="H23" i="69"/>
  <c r="D23" i="69"/>
  <c r="N22" i="69"/>
  <c r="F22" i="69"/>
  <c r="Q21" i="69"/>
  <c r="H21" i="69"/>
  <c r="D21" i="69"/>
  <c r="N20" i="69"/>
  <c r="F20" i="69"/>
  <c r="Q19" i="69"/>
  <c r="H19" i="69"/>
  <c r="D19" i="69"/>
  <c r="N18" i="69"/>
  <c r="F18" i="69"/>
  <c r="Q17" i="69"/>
  <c r="H17" i="69"/>
  <c r="D17" i="69"/>
  <c r="N16" i="69"/>
  <c r="F16" i="69"/>
  <c r="Q15" i="69"/>
  <c r="H15" i="69"/>
  <c r="D15" i="69"/>
  <c r="N14" i="69"/>
  <c r="F14" i="69"/>
  <c r="Q13" i="69"/>
  <c r="H13" i="69"/>
  <c r="D13" i="69"/>
  <c r="N12" i="69"/>
  <c r="F12" i="69"/>
  <c r="J12" i="69"/>
  <c r="Q11" i="69"/>
  <c r="H11" i="69"/>
  <c r="D11" i="69"/>
  <c r="I58" i="70"/>
  <c r="O57" i="70"/>
  <c r="G57" i="70"/>
  <c r="M56" i="70"/>
  <c r="E56" i="70"/>
  <c r="C55" i="70"/>
  <c r="I54" i="70"/>
  <c r="O53" i="70"/>
  <c r="G53" i="70"/>
  <c r="M52" i="70"/>
  <c r="I50" i="70"/>
  <c r="G49" i="70"/>
  <c r="E48" i="70"/>
  <c r="C47" i="70"/>
  <c r="O45" i="70"/>
  <c r="L45" i="70"/>
  <c r="D41" i="70"/>
  <c r="Q39" i="70"/>
  <c r="N38" i="70"/>
  <c r="H35" i="70"/>
  <c r="F34" i="70"/>
  <c r="D33" i="70"/>
  <c r="Q31" i="70"/>
  <c r="N30" i="70"/>
  <c r="O24" i="70"/>
  <c r="M23" i="70"/>
  <c r="I21" i="70"/>
  <c r="G20" i="70"/>
  <c r="E19" i="70"/>
  <c r="C18" i="70"/>
  <c r="O16" i="70"/>
  <c r="M15" i="70"/>
  <c r="I13" i="70"/>
  <c r="G12" i="70"/>
  <c r="E11" i="70"/>
  <c r="H95" i="71"/>
  <c r="D94" i="71"/>
  <c r="O92" i="71"/>
  <c r="I90" i="71"/>
  <c r="E89" i="71"/>
  <c r="Q87" i="71"/>
  <c r="M86" i="71"/>
  <c r="C83" i="71"/>
  <c r="H79" i="71"/>
  <c r="D78" i="71"/>
  <c r="Q75" i="71"/>
  <c r="F73" i="71"/>
  <c r="Q70" i="71"/>
  <c r="F65" i="71"/>
  <c r="Q62" i="71"/>
  <c r="N61" i="71"/>
  <c r="H58" i="71"/>
  <c r="D56" i="71"/>
  <c r="Q54" i="71"/>
  <c r="F51" i="71"/>
  <c r="C50" i="71"/>
  <c r="D45" i="71"/>
  <c r="O43" i="71"/>
  <c r="E40" i="71"/>
  <c r="Q38" i="71"/>
  <c r="M37" i="71"/>
  <c r="O28" i="71"/>
  <c r="M27" i="71"/>
  <c r="I25" i="71"/>
  <c r="E23" i="71"/>
  <c r="C22" i="71"/>
  <c r="I17" i="71"/>
  <c r="G16" i="71"/>
  <c r="C14" i="71"/>
  <c r="M11" i="71"/>
  <c r="H91" i="72"/>
  <c r="F90" i="72"/>
  <c r="D89" i="72"/>
  <c r="Q87" i="72"/>
  <c r="F82" i="72"/>
  <c r="N78" i="72"/>
  <c r="O78" i="72"/>
  <c r="L78" i="72"/>
  <c r="M73" i="72"/>
  <c r="I69" i="72"/>
  <c r="E67" i="72"/>
  <c r="F48" i="72"/>
  <c r="D39" i="72"/>
  <c r="M23" i="72"/>
  <c r="F76" i="74"/>
  <c r="D67" i="74"/>
  <c r="C60" i="74"/>
  <c r="K60" i="74"/>
  <c r="J60" i="74"/>
  <c r="L60" i="74"/>
  <c r="I55" i="74"/>
  <c r="O50" i="74"/>
  <c r="H38" i="74"/>
  <c r="N33" i="74"/>
  <c r="F29" i="74"/>
  <c r="C23" i="74"/>
  <c r="J23" i="74"/>
  <c r="I18" i="74"/>
  <c r="O13" i="74"/>
  <c r="DF570" i="17"/>
  <c r="D170" i="34"/>
  <c r="DN551" i="17"/>
  <c r="I151" i="34"/>
  <c r="CM542" i="17"/>
  <c r="CO522" i="17"/>
  <c r="D32" i="34"/>
  <c r="CG84" i="17"/>
  <c r="J8" i="26"/>
  <c r="U35" i="2"/>
  <c r="V35" i="2"/>
  <c r="D82" i="2"/>
  <c r="H82" i="2"/>
  <c r="B82" i="2"/>
  <c r="I82" i="2"/>
  <c r="B81" i="2"/>
  <c r="K74" i="2"/>
  <c r="J74" i="2"/>
  <c r="U36" i="2"/>
  <c r="V36" i="2"/>
  <c r="D83" i="2"/>
  <c r="H83" i="2"/>
  <c r="I83" i="2"/>
  <c r="W30" i="2"/>
  <c r="X30" i="2"/>
  <c r="W28" i="2"/>
  <c r="X28" i="2"/>
  <c r="K76" i="2"/>
  <c r="J76" i="2"/>
  <c r="W31" i="2"/>
  <c r="X31" i="2"/>
  <c r="K78" i="2"/>
  <c r="J78" i="2"/>
  <c r="U33" i="2"/>
  <c r="V33" i="2"/>
  <c r="D80" i="2"/>
  <c r="H80" i="2"/>
  <c r="J86" i="2"/>
  <c r="K86" i="2"/>
  <c r="U26" i="2"/>
  <c r="V26" i="2"/>
  <c r="D73" i="2"/>
  <c r="H73" i="2"/>
  <c r="I73" i="2"/>
  <c r="L25" i="2"/>
  <c r="B223" i="1"/>
  <c r="U37" i="2"/>
  <c r="V37" i="2"/>
  <c r="D84" i="2"/>
  <c r="H84" i="2"/>
  <c r="I84" i="2"/>
  <c r="U38" i="2"/>
  <c r="V38" i="2"/>
  <c r="D85" i="2"/>
  <c r="H85" i="2"/>
  <c r="I85" i="2"/>
  <c r="I37" i="2"/>
  <c r="B175" i="1"/>
  <c r="BY93" i="17"/>
  <c r="G84" i="2"/>
  <c r="B35" i="2"/>
  <c r="U34" i="2"/>
  <c r="V34" i="2"/>
  <c r="D81" i="2"/>
  <c r="H81" i="2"/>
  <c r="B33" i="2"/>
  <c r="B31" i="1"/>
  <c r="F18" i="17"/>
  <c r="B80" i="2"/>
  <c r="W29" i="2"/>
  <c r="X29" i="2"/>
  <c r="W27" i="2"/>
  <c r="X27" i="2"/>
  <c r="D72" i="2"/>
  <c r="H72" i="2"/>
  <c r="I72" i="2"/>
  <c r="U25" i="2"/>
  <c r="V25" i="2"/>
  <c r="B127" i="26"/>
  <c r="C64" i="69"/>
  <c r="B131" i="26"/>
  <c r="C68" i="69"/>
  <c r="B135" i="26"/>
  <c r="BL141" i="17"/>
  <c r="J72" i="69"/>
  <c r="BM141" i="17"/>
  <c r="C72" i="69"/>
  <c r="B139" i="26"/>
  <c r="C76" i="69"/>
  <c r="K12" i="69"/>
  <c r="L12" i="69"/>
  <c r="J51" i="68"/>
  <c r="K51" i="68"/>
  <c r="G127" i="26"/>
  <c r="H64" i="69"/>
  <c r="F129" i="26"/>
  <c r="G66" i="69"/>
  <c r="B132" i="26"/>
  <c r="BL138" i="17"/>
  <c r="J69" i="69"/>
  <c r="BM138" i="17"/>
  <c r="C69" i="69"/>
  <c r="D137" i="26"/>
  <c r="E74" i="69"/>
  <c r="E140" i="26"/>
  <c r="F77" i="69"/>
  <c r="D59" i="26"/>
  <c r="E66" i="70"/>
  <c r="E62" i="26"/>
  <c r="F69" i="70"/>
  <c r="D67" i="26"/>
  <c r="E74" i="70"/>
  <c r="G69" i="26"/>
  <c r="H76" i="70"/>
  <c r="B31" i="26"/>
  <c r="CC107" i="17"/>
  <c r="CD107" i="17"/>
  <c r="CE107" i="17"/>
  <c r="J46" i="70"/>
  <c r="K46" i="70"/>
  <c r="B23" i="19"/>
  <c r="BL250" i="17"/>
  <c r="BM250" i="17"/>
  <c r="B68" i="19"/>
  <c r="BL295" i="17"/>
  <c r="BM295" i="17"/>
  <c r="J73" i="74"/>
  <c r="K73" i="74"/>
  <c r="DH509" i="17"/>
  <c r="F109" i="34"/>
  <c r="G25" i="72"/>
  <c r="CY506" i="17"/>
  <c r="K16" i="34"/>
  <c r="O22" i="71"/>
  <c r="CM519" i="17"/>
  <c r="C35" i="71"/>
  <c r="CR526" i="17"/>
  <c r="G36" i="34"/>
  <c r="H42" i="71"/>
  <c r="CO532" i="17"/>
  <c r="D42" i="34"/>
  <c r="E48" i="71"/>
  <c r="CX541" i="17"/>
  <c r="J51" i="34"/>
  <c r="N57" i="71"/>
  <c r="B53" i="34"/>
  <c r="CM551" i="17"/>
  <c r="C67" i="71"/>
  <c r="CX561" i="17"/>
  <c r="J71" i="34"/>
  <c r="N77" i="71"/>
  <c r="CR566" i="17"/>
  <c r="G76" i="34"/>
  <c r="H82" i="71"/>
  <c r="DR519" i="17"/>
  <c r="L119" i="34"/>
  <c r="Q35" i="72"/>
  <c r="DP524" i="17"/>
  <c r="K124" i="34"/>
  <c r="O40" i="72"/>
  <c r="DD533" i="17"/>
  <c r="C49" i="72"/>
  <c r="DG541" i="17"/>
  <c r="E141" i="34"/>
  <c r="F57" i="72"/>
  <c r="DR579" i="17"/>
  <c r="L179" i="34"/>
  <c r="Q95" i="72"/>
  <c r="CW547" i="17"/>
  <c r="I57" i="34"/>
  <c r="M63" i="71"/>
  <c r="B84" i="34"/>
  <c r="DF521" i="17"/>
  <c r="D121" i="34"/>
  <c r="E37" i="72"/>
  <c r="DH569" i="17"/>
  <c r="F169" i="34"/>
  <c r="G85" i="72"/>
  <c r="DP579" i="17"/>
  <c r="K179" i="34"/>
  <c r="F60" i="26"/>
  <c r="G67" i="70"/>
  <c r="B67" i="26"/>
  <c r="C74" i="70"/>
  <c r="B20" i="19"/>
  <c r="BL247" i="17"/>
  <c r="BM247" i="17"/>
  <c r="K70" i="74"/>
  <c r="J70" i="74"/>
  <c r="B78" i="34"/>
  <c r="J37" i="73"/>
  <c r="K37" i="73"/>
  <c r="D140" i="26"/>
  <c r="E77" i="69"/>
  <c r="L59" i="26"/>
  <c r="Q66" i="70"/>
  <c r="C67" i="26"/>
  <c r="D74" i="70"/>
  <c r="J85" i="2"/>
  <c r="K85" i="2"/>
  <c r="F19" i="68"/>
  <c r="J19" i="68"/>
  <c r="X38" i="2"/>
  <c r="W38" i="2"/>
  <c r="I80" i="2"/>
  <c r="J83" i="2"/>
  <c r="K83" i="2"/>
  <c r="K23" i="74"/>
  <c r="J47" i="70"/>
  <c r="K47" i="70"/>
  <c r="K55" i="70"/>
  <c r="J55" i="70"/>
  <c r="L55" i="70"/>
  <c r="K39" i="69"/>
  <c r="J39" i="69"/>
  <c r="W25" i="2"/>
  <c r="X25" i="2"/>
  <c r="I81" i="2"/>
  <c r="K84" i="2"/>
  <c r="J84" i="2"/>
  <c r="W26" i="2"/>
  <c r="X26" i="2"/>
  <c r="X33" i="2"/>
  <c r="W33" i="2"/>
  <c r="X36" i="2"/>
  <c r="W36" i="2"/>
  <c r="F19" i="17"/>
  <c r="B507" i="1"/>
  <c r="B509" i="1"/>
  <c r="B506" i="1"/>
  <c r="J18" i="70"/>
  <c r="K18" i="70"/>
  <c r="K30" i="73"/>
  <c r="J34" i="73"/>
  <c r="J66" i="68"/>
  <c r="K66" i="68"/>
  <c r="J74" i="68"/>
  <c r="K74" i="68"/>
  <c r="J52" i="74"/>
  <c r="K52" i="74"/>
  <c r="J24" i="70"/>
  <c r="K24" i="70"/>
  <c r="L24" i="70"/>
  <c r="J49" i="69"/>
  <c r="K49" i="69"/>
  <c r="J53" i="69"/>
  <c r="K53" i="69"/>
  <c r="L53" i="69"/>
  <c r="K41" i="68"/>
  <c r="J41" i="68"/>
  <c r="L41" i="68"/>
  <c r="K63" i="68"/>
  <c r="J63" i="68"/>
  <c r="L63" i="68"/>
  <c r="K71" i="68"/>
  <c r="J71" i="68"/>
  <c r="BN86" i="17"/>
  <c r="K92" i="26"/>
  <c r="BQ133" i="17"/>
  <c r="I94" i="26"/>
  <c r="BO135" i="17"/>
  <c r="K96" i="26"/>
  <c r="BQ137" i="17"/>
  <c r="I98" i="26"/>
  <c r="BO139" i="17"/>
  <c r="K100" i="26"/>
  <c r="BQ141" i="17"/>
  <c r="I102" i="26"/>
  <c r="BO143" i="17"/>
  <c r="K104" i="26"/>
  <c r="BQ145" i="17"/>
  <c r="K109" i="26"/>
  <c r="CH133" i="17"/>
  <c r="I111" i="26"/>
  <c r="CF135" i="17"/>
  <c r="K113" i="26"/>
  <c r="CH137" i="17"/>
  <c r="H62" i="26"/>
  <c r="I69" i="70"/>
  <c r="I115" i="26"/>
  <c r="CF139" i="17"/>
  <c r="K117" i="26"/>
  <c r="CH141" i="17"/>
  <c r="I119" i="26"/>
  <c r="CF143" i="17"/>
  <c r="K121" i="26"/>
  <c r="CH145" i="17"/>
  <c r="CC86" i="17"/>
  <c r="CD90" i="17"/>
  <c r="B27" i="26"/>
  <c r="CC103" i="17"/>
  <c r="CD103" i="17"/>
  <c r="J37" i="70"/>
  <c r="K37" i="70"/>
  <c r="B48" i="26"/>
  <c r="CC124" i="17"/>
  <c r="CD124" i="17"/>
  <c r="K12" i="74"/>
  <c r="J12" i="74"/>
  <c r="K16" i="74"/>
  <c r="J16" i="74"/>
  <c r="K20" i="74"/>
  <c r="K24" i="74"/>
  <c r="J24" i="74"/>
  <c r="B47" i="19"/>
  <c r="BL274" i="17"/>
  <c r="BM274" i="17"/>
  <c r="BN274" i="17"/>
  <c r="BL278" i="17"/>
  <c r="B55" i="19"/>
  <c r="BL282" i="17"/>
  <c r="BM282" i="17"/>
  <c r="BL286" i="17"/>
  <c r="B28" i="19"/>
  <c r="BL255" i="17"/>
  <c r="BM255" i="17"/>
  <c r="B32" i="19"/>
  <c r="BL259" i="17"/>
  <c r="BM259" i="17"/>
  <c r="J69" i="74"/>
  <c r="K69" i="74"/>
  <c r="J77" i="74"/>
  <c r="K77" i="74"/>
  <c r="DG496" i="17"/>
  <c r="E96" i="34"/>
  <c r="F12" i="72"/>
  <c r="DR498" i="17"/>
  <c r="L98" i="34"/>
  <c r="Q14" i="72"/>
  <c r="B104" i="34"/>
  <c r="DE506" i="17"/>
  <c r="C106" i="34"/>
  <c r="D22" i="72"/>
  <c r="DP507" i="17"/>
  <c r="K107" i="34"/>
  <c r="O23" i="72"/>
  <c r="DN509" i="17"/>
  <c r="I109" i="34"/>
  <c r="M25" i="72"/>
  <c r="DR510" i="17"/>
  <c r="L110" i="34"/>
  <c r="Q26" i="72"/>
  <c r="CN497" i="17"/>
  <c r="C7" i="34"/>
  <c r="D13" i="71"/>
  <c r="CY502" i="17"/>
  <c r="K12" i="34"/>
  <c r="O18" i="71"/>
  <c r="CR506" i="17"/>
  <c r="G16" i="34"/>
  <c r="H22" i="71"/>
  <c r="CO508" i="17"/>
  <c r="E24" i="71"/>
  <c r="CX509" i="17"/>
  <c r="J19" i="34"/>
  <c r="N25" i="71"/>
  <c r="CO512" i="17"/>
  <c r="D22" i="34"/>
  <c r="E28" i="71"/>
  <c r="CX513" i="17"/>
  <c r="J23" i="34"/>
  <c r="N29" i="71"/>
  <c r="DA517" i="17"/>
  <c r="L27" i="34"/>
  <c r="Q33" i="71"/>
  <c r="CS519" i="17"/>
  <c r="H29" i="34"/>
  <c r="I35" i="71"/>
  <c r="CN521" i="17"/>
  <c r="C31" i="34"/>
  <c r="D37" i="71"/>
  <c r="CY522" i="17"/>
  <c r="K32" i="34"/>
  <c r="O38" i="71"/>
  <c r="B33" i="34"/>
  <c r="CT523" i="17"/>
  <c r="CU523" i="17"/>
  <c r="CV523" i="17"/>
  <c r="CY530" i="17"/>
  <c r="K40" i="34"/>
  <c r="O46" i="71"/>
  <c r="B41" i="34"/>
  <c r="CX533" i="17"/>
  <c r="J43" i="34"/>
  <c r="N49" i="71"/>
  <c r="B45" i="34"/>
  <c r="B49" i="34"/>
  <c r="CN541" i="17"/>
  <c r="C51" i="34"/>
  <c r="D57" i="71"/>
  <c r="CY546" i="17"/>
  <c r="K56" i="34"/>
  <c r="O62" i="71"/>
  <c r="CS551" i="17"/>
  <c r="H61" i="34"/>
  <c r="I67" i="71"/>
  <c r="CQ552" i="17"/>
  <c r="F62" i="34"/>
  <c r="G68" i="71"/>
  <c r="CS555" i="17"/>
  <c r="H65" i="34"/>
  <c r="I71" i="71"/>
  <c r="CQ556" i="17"/>
  <c r="F66" i="34"/>
  <c r="G72" i="71"/>
  <c r="CN561" i="17"/>
  <c r="C71" i="34"/>
  <c r="D77" i="71"/>
  <c r="CY562" i="17"/>
  <c r="K72" i="34"/>
  <c r="O78" i="71"/>
  <c r="CO564" i="17"/>
  <c r="D74" i="34"/>
  <c r="E80" i="71"/>
  <c r="DA565" i="17"/>
  <c r="L75" i="34"/>
  <c r="Q81" i="71"/>
  <c r="CU567" i="17"/>
  <c r="CU571" i="17"/>
  <c r="CN577" i="17"/>
  <c r="C87" i="34"/>
  <c r="D93" i="71"/>
  <c r="B117" i="34"/>
  <c r="DO519" i="17"/>
  <c r="J119" i="34"/>
  <c r="N35" i="72"/>
  <c r="DI524" i="17"/>
  <c r="G124" i="34"/>
  <c r="H40" i="72"/>
  <c r="DD525" i="17"/>
  <c r="C41" i="72"/>
  <c r="DP528" i="17"/>
  <c r="K128" i="34"/>
  <c r="O44" i="72"/>
  <c r="DF530" i="17"/>
  <c r="D130" i="34"/>
  <c r="E46" i="72"/>
  <c r="DO531" i="17"/>
  <c r="J131" i="34"/>
  <c r="N47" i="72"/>
  <c r="DJ533" i="17"/>
  <c r="H133" i="34"/>
  <c r="I49" i="72"/>
  <c r="DH534" i="17"/>
  <c r="F134" i="34"/>
  <c r="G50" i="72"/>
  <c r="DE539" i="17"/>
  <c r="C139" i="34"/>
  <c r="D55" i="72"/>
  <c r="DP540" i="17"/>
  <c r="K140" i="34"/>
  <c r="O56" i="72"/>
  <c r="DF542" i="17"/>
  <c r="D142" i="34"/>
  <c r="E58" i="72"/>
  <c r="DO543" i="17"/>
  <c r="J143" i="34"/>
  <c r="N59" i="72"/>
  <c r="DK545" i="17"/>
  <c r="DI548" i="17"/>
  <c r="G148" i="34"/>
  <c r="H64" i="72"/>
  <c r="J65" i="72"/>
  <c r="K65" i="72"/>
  <c r="L65" i="72"/>
  <c r="DP552" i="17"/>
  <c r="K152" i="34"/>
  <c r="O68" i="72"/>
  <c r="B153" i="34"/>
  <c r="DE555" i="17"/>
  <c r="C155" i="34"/>
  <c r="D71" i="72"/>
  <c r="B161" i="34"/>
  <c r="DE563" i="17"/>
  <c r="C163" i="34"/>
  <c r="D79" i="72"/>
  <c r="DI568" i="17"/>
  <c r="G168" i="34"/>
  <c r="H84" i="72"/>
  <c r="DD569" i="17"/>
  <c r="C85" i="72"/>
  <c r="DJ573" i="17"/>
  <c r="H173" i="34"/>
  <c r="I89" i="72"/>
  <c r="DH574" i="17"/>
  <c r="F174" i="34"/>
  <c r="G90" i="72"/>
  <c r="DF578" i="17"/>
  <c r="D178" i="34"/>
  <c r="E94" i="72"/>
  <c r="DO579" i="17"/>
  <c r="J179" i="34"/>
  <c r="CQ543" i="17"/>
  <c r="F53" i="34"/>
  <c r="G59" i="71"/>
  <c r="CM546" i="17"/>
  <c r="C62" i="71"/>
  <c r="CY549" i="17"/>
  <c r="K59" i="34"/>
  <c r="O65" i="71"/>
  <c r="B60" i="34"/>
  <c r="B64" i="34"/>
  <c r="CN556" i="17"/>
  <c r="C66" i="34"/>
  <c r="D72" i="71"/>
  <c r="CX564" i="17"/>
  <c r="J74" i="34"/>
  <c r="N80" i="71"/>
  <c r="DA572" i="17"/>
  <c r="L82" i="34"/>
  <c r="Q88" i="71"/>
  <c r="DA576" i="17"/>
  <c r="L86" i="34"/>
  <c r="Q92" i="71"/>
  <c r="DI523" i="17"/>
  <c r="G123" i="34"/>
  <c r="H39" i="72"/>
  <c r="J39" i="72"/>
  <c r="DE526" i="17"/>
  <c r="C126" i="34"/>
  <c r="D42" i="72"/>
  <c r="DD540" i="17"/>
  <c r="C56" i="72"/>
  <c r="DE542" i="17"/>
  <c r="C142" i="34"/>
  <c r="D58" i="72"/>
  <c r="DR550" i="17"/>
  <c r="L150" i="34"/>
  <c r="Q66" i="72"/>
  <c r="DE566" i="17"/>
  <c r="C166" i="34"/>
  <c r="D82" i="72"/>
  <c r="DF569" i="17"/>
  <c r="D169" i="34"/>
  <c r="E85" i="72"/>
  <c r="DP571" i="17"/>
  <c r="K171" i="34"/>
  <c r="B172" i="34"/>
  <c r="DR578" i="17"/>
  <c r="L178" i="34"/>
  <c r="Q94" i="72"/>
  <c r="BN83" i="17"/>
  <c r="J96" i="26"/>
  <c r="BP137" i="17"/>
  <c r="J104" i="26"/>
  <c r="BP145" i="17"/>
  <c r="B11" i="26"/>
  <c r="CD87" i="17"/>
  <c r="CC87" i="17"/>
  <c r="CE87" i="17"/>
  <c r="B12" i="19"/>
  <c r="BL239" i="17"/>
  <c r="BM239" i="17"/>
  <c r="BN239" i="17"/>
  <c r="J21" i="74"/>
  <c r="K21" i="74"/>
  <c r="L21" i="74"/>
  <c r="B29" i="19"/>
  <c r="BL256" i="17"/>
  <c r="BM256" i="17"/>
  <c r="B101" i="34"/>
  <c r="B113" i="34"/>
  <c r="B30" i="34"/>
  <c r="B38" i="34"/>
  <c r="B58" i="34"/>
  <c r="B134" i="34"/>
  <c r="J61" i="72"/>
  <c r="K61" i="72"/>
  <c r="K30" i="69"/>
  <c r="L30" i="69"/>
  <c r="J36" i="69"/>
  <c r="K36" i="69"/>
  <c r="J31" i="73"/>
  <c r="K31" i="73"/>
  <c r="J68" i="68"/>
  <c r="K68" i="68"/>
  <c r="J72" i="68"/>
  <c r="K72" i="68"/>
  <c r="BN81" i="17"/>
  <c r="E127" i="26"/>
  <c r="F64" i="69"/>
  <c r="D128" i="26"/>
  <c r="E65" i="69"/>
  <c r="F128" i="26"/>
  <c r="G65" i="69"/>
  <c r="G130" i="26"/>
  <c r="H67" i="69"/>
  <c r="E131" i="26"/>
  <c r="F68" i="69"/>
  <c r="D132" i="26"/>
  <c r="E69" i="69"/>
  <c r="F132" i="26"/>
  <c r="G69" i="69"/>
  <c r="G134" i="26"/>
  <c r="H71" i="69"/>
  <c r="E135" i="26"/>
  <c r="F72" i="69"/>
  <c r="D136" i="26"/>
  <c r="E73" i="69"/>
  <c r="F136" i="26"/>
  <c r="G73" i="69"/>
  <c r="G138" i="26"/>
  <c r="H75" i="69"/>
  <c r="E139" i="26"/>
  <c r="F76" i="69"/>
  <c r="I105" i="26"/>
  <c r="BO146" i="17"/>
  <c r="J111" i="26"/>
  <c r="CG135" i="17"/>
  <c r="J115" i="26"/>
  <c r="CG139" i="17"/>
  <c r="BN123" i="17"/>
  <c r="J119" i="26"/>
  <c r="CG143" i="17"/>
  <c r="BN127" i="17"/>
  <c r="B5" i="26"/>
  <c r="CD81" i="17"/>
  <c r="CC81" i="17"/>
  <c r="B9" i="26"/>
  <c r="CD85" i="17"/>
  <c r="CC85" i="17"/>
  <c r="B13" i="26"/>
  <c r="CD89" i="17"/>
  <c r="CC89" i="17"/>
  <c r="B17" i="26"/>
  <c r="K28" i="70"/>
  <c r="J28" i="70"/>
  <c r="K32" i="70"/>
  <c r="J32" i="70"/>
  <c r="K36" i="70"/>
  <c r="J36" i="70"/>
  <c r="L36" i="70"/>
  <c r="L37" i="70"/>
  <c r="K40" i="70"/>
  <c r="J40" i="70"/>
  <c r="CC119" i="17"/>
  <c r="CC127" i="17"/>
  <c r="L197" i="17"/>
  <c r="K47" i="74"/>
  <c r="J47" i="74"/>
  <c r="L47" i="74"/>
  <c r="K51" i="74"/>
  <c r="J51" i="74"/>
  <c r="L52" i="74"/>
  <c r="B54" i="19"/>
  <c r="BL281" i="17"/>
  <c r="BM281" i="17"/>
  <c r="B58" i="19"/>
  <c r="BL285" i="17"/>
  <c r="BM285" i="17"/>
  <c r="J28" i="74"/>
  <c r="K28" i="74"/>
  <c r="J36" i="74"/>
  <c r="K36" i="74"/>
  <c r="DR497" i="17"/>
  <c r="L97" i="34"/>
  <c r="Q13" i="72"/>
  <c r="DJ503" i="17"/>
  <c r="H103" i="34"/>
  <c r="I19" i="72"/>
  <c r="DJ507" i="17"/>
  <c r="H107" i="34"/>
  <c r="I23" i="72"/>
  <c r="DH508" i="17"/>
  <c r="F108" i="34"/>
  <c r="G24" i="72"/>
  <c r="DH512" i="17"/>
  <c r="F112" i="34"/>
  <c r="G28" i="72"/>
  <c r="CW499" i="17"/>
  <c r="I9" i="34"/>
  <c r="M15" i="71"/>
  <c r="DA500" i="17"/>
  <c r="L10" i="34"/>
  <c r="Q16" i="71"/>
  <c r="CS502" i="17"/>
  <c r="H12" i="34"/>
  <c r="I18" i="71"/>
  <c r="CQ503" i="17"/>
  <c r="F13" i="34"/>
  <c r="G19" i="71"/>
  <c r="CR505" i="17"/>
  <c r="G15" i="34"/>
  <c r="H21" i="71"/>
  <c r="CR513" i="17"/>
  <c r="G23" i="34"/>
  <c r="H29" i="71"/>
  <c r="CP518" i="17"/>
  <c r="E28" i="34"/>
  <c r="F34" i="71"/>
  <c r="CN520" i="17"/>
  <c r="C30" i="34"/>
  <c r="D36" i="71"/>
  <c r="CU526" i="17"/>
  <c r="CX528" i="17"/>
  <c r="J38" i="34"/>
  <c r="N44" i="71"/>
  <c r="CW531" i="17"/>
  <c r="I41" i="34"/>
  <c r="M47" i="71"/>
  <c r="DA532" i="17"/>
  <c r="L42" i="34"/>
  <c r="Q48" i="71"/>
  <c r="DA544" i="17"/>
  <c r="L54" i="34"/>
  <c r="Q60" i="71"/>
  <c r="CX548" i="17"/>
  <c r="J58" i="34"/>
  <c r="N64" i="71"/>
  <c r="CP562" i="17"/>
  <c r="E72" i="34"/>
  <c r="F78" i="71"/>
  <c r="B80" i="34"/>
  <c r="CO575" i="17"/>
  <c r="D85" i="34"/>
  <c r="E91" i="71"/>
  <c r="DR522" i="17"/>
  <c r="L122" i="34"/>
  <c r="Q38" i="72"/>
  <c r="DH525" i="17"/>
  <c r="F125" i="34"/>
  <c r="G41" i="72"/>
  <c r="DO534" i="17"/>
  <c r="J134" i="34"/>
  <c r="N50" i="72"/>
  <c r="DP539" i="17"/>
  <c r="K139" i="34"/>
  <c r="O55" i="72"/>
  <c r="DH553" i="17"/>
  <c r="F153" i="34"/>
  <c r="G69" i="72"/>
  <c r="DH565" i="17"/>
  <c r="F165" i="34"/>
  <c r="G81" i="72"/>
  <c r="DD568" i="17"/>
  <c r="C84" i="72"/>
  <c r="B129" i="26"/>
  <c r="C66" i="69"/>
  <c r="BN108" i="17"/>
  <c r="B15" i="26"/>
  <c r="CD91" i="17"/>
  <c r="CC91" i="17"/>
  <c r="B24" i="26"/>
  <c r="CC100" i="17"/>
  <c r="CD100" i="17"/>
  <c r="B50" i="34"/>
  <c r="B62" i="34"/>
  <c r="B74" i="34"/>
  <c r="B166" i="34"/>
  <c r="J48" i="69"/>
  <c r="K48" i="69"/>
  <c r="J58" i="69"/>
  <c r="K58" i="69"/>
  <c r="L58" i="69"/>
  <c r="J12" i="73"/>
  <c r="K12" i="73"/>
  <c r="J20" i="73"/>
  <c r="K20" i="73"/>
  <c r="J16" i="68"/>
  <c r="K16" i="68"/>
  <c r="J24" i="68"/>
  <c r="K24" i="68"/>
  <c r="J48" i="68"/>
  <c r="K48" i="68"/>
  <c r="BN88" i="17"/>
  <c r="BG133" i="17"/>
  <c r="F127" i="26"/>
  <c r="G64" i="69"/>
  <c r="G129" i="26"/>
  <c r="H66" i="69"/>
  <c r="E130" i="26"/>
  <c r="F67" i="69"/>
  <c r="B130" i="26"/>
  <c r="BM136" i="17"/>
  <c r="BL136" i="17"/>
  <c r="J67" i="69"/>
  <c r="C67" i="69"/>
  <c r="D131" i="26"/>
  <c r="E68" i="69"/>
  <c r="F131" i="26"/>
  <c r="G68" i="69"/>
  <c r="G133" i="26"/>
  <c r="H70" i="69"/>
  <c r="BH140" i="17"/>
  <c r="BN105" i="17"/>
  <c r="D135" i="26"/>
  <c r="E72" i="69"/>
  <c r="F135" i="26"/>
  <c r="G72" i="69"/>
  <c r="BJ143" i="17"/>
  <c r="E138" i="26"/>
  <c r="F75" i="69"/>
  <c r="BN109" i="17"/>
  <c r="D139" i="26"/>
  <c r="E76" i="69"/>
  <c r="BI145" i="17"/>
  <c r="D57" i="26"/>
  <c r="E64" i="70"/>
  <c r="F57" i="26"/>
  <c r="G64" i="70"/>
  <c r="G59" i="26"/>
  <c r="H66" i="70"/>
  <c r="E60" i="26"/>
  <c r="F67" i="70"/>
  <c r="B60" i="26"/>
  <c r="C67" i="70"/>
  <c r="D61" i="26"/>
  <c r="E68" i="70"/>
  <c r="F61" i="26"/>
  <c r="G68" i="70"/>
  <c r="G63" i="26"/>
  <c r="H70" i="70"/>
  <c r="E64" i="26"/>
  <c r="F71" i="70"/>
  <c r="B64" i="26"/>
  <c r="C71" i="70"/>
  <c r="D65" i="26"/>
  <c r="E72" i="70"/>
  <c r="F65" i="26"/>
  <c r="G72" i="70"/>
  <c r="G67" i="26"/>
  <c r="H74" i="70"/>
  <c r="E68" i="26"/>
  <c r="F75" i="70"/>
  <c r="B68" i="26"/>
  <c r="CC144" i="17"/>
  <c r="J75" i="70"/>
  <c r="CD144" i="17"/>
  <c r="K75" i="70"/>
  <c r="C75" i="70"/>
  <c r="D69" i="26"/>
  <c r="E76" i="70"/>
  <c r="F69" i="26"/>
  <c r="G76" i="70"/>
  <c r="CC84" i="17"/>
  <c r="CD88" i="17"/>
  <c r="B25" i="26"/>
  <c r="CC101" i="17"/>
  <c r="CD101" i="17"/>
  <c r="CE101" i="17"/>
  <c r="J35" i="70"/>
  <c r="K35" i="70"/>
  <c r="B42" i="26"/>
  <c r="CC118" i="17"/>
  <c r="CD118" i="17"/>
  <c r="B46" i="26"/>
  <c r="CC122" i="17"/>
  <c r="CD122" i="17"/>
  <c r="B50" i="26"/>
  <c r="CC126" i="17"/>
  <c r="CD126" i="17"/>
  <c r="L196" i="17"/>
  <c r="J50" i="74"/>
  <c r="K50" i="74"/>
  <c r="L51" i="74"/>
  <c r="B30" i="19"/>
  <c r="BL257" i="17"/>
  <c r="BM257" i="17"/>
  <c r="B34" i="19"/>
  <c r="BL261" i="17"/>
  <c r="BM261" i="17"/>
  <c r="DH499" i="17"/>
  <c r="F99" i="34"/>
  <c r="G15" i="72"/>
  <c r="H17" i="72"/>
  <c r="DI501" i="17"/>
  <c r="DK501" i="17"/>
  <c r="DD502" i="17"/>
  <c r="C18" i="72"/>
  <c r="DE504" i="17"/>
  <c r="DL504" i="17"/>
  <c r="D20" i="72"/>
  <c r="DE512" i="17"/>
  <c r="C112" i="34"/>
  <c r="D28" i="72"/>
  <c r="CN495" i="17"/>
  <c r="C5" i="34"/>
  <c r="D11" i="71"/>
  <c r="J11" i="71"/>
  <c r="CY496" i="17"/>
  <c r="K6" i="34"/>
  <c r="O12" i="71"/>
  <c r="CO498" i="17"/>
  <c r="D8" i="34"/>
  <c r="E14" i="71"/>
  <c r="CX499" i="17"/>
  <c r="J9" i="34"/>
  <c r="N15" i="71"/>
  <c r="CR504" i="17"/>
  <c r="G14" i="34"/>
  <c r="H20" i="71"/>
  <c r="CR508" i="17"/>
  <c r="G18" i="34"/>
  <c r="H24" i="71"/>
  <c r="CQ510" i="17"/>
  <c r="F20" i="34"/>
  <c r="G26" i="71"/>
  <c r="B31" i="34"/>
  <c r="CT521" i="17"/>
  <c r="CU521" i="17"/>
  <c r="CY524" i="17"/>
  <c r="K34" i="34"/>
  <c r="O40" i="71"/>
  <c r="CR528" i="17"/>
  <c r="G38" i="34"/>
  <c r="H44" i="71"/>
  <c r="CM529" i="17"/>
  <c r="C45" i="71"/>
  <c r="CN531" i="17"/>
  <c r="C41" i="34"/>
  <c r="D47" i="71"/>
  <c r="CP533" i="17"/>
  <c r="E43" i="34"/>
  <c r="F49" i="71"/>
  <c r="CW534" i="17"/>
  <c r="I44" i="34"/>
  <c r="M50" i="71"/>
  <c r="DA535" i="17"/>
  <c r="L45" i="34"/>
  <c r="Q51" i="71"/>
  <c r="CR540" i="17"/>
  <c r="CU540" i="17"/>
  <c r="H56" i="71"/>
  <c r="J56" i="71"/>
  <c r="CM541" i="17"/>
  <c r="C57" i="71"/>
  <c r="CN543" i="17"/>
  <c r="C53" i="34"/>
  <c r="D59" i="71"/>
  <c r="CY544" i="17"/>
  <c r="K54" i="34"/>
  <c r="O60" i="71"/>
  <c r="CR552" i="17"/>
  <c r="G62" i="34"/>
  <c r="H68" i="71"/>
  <c r="B63" i="34"/>
  <c r="G70" i="71"/>
  <c r="CQ554" i="17"/>
  <c r="F64" i="34"/>
  <c r="B67" i="34"/>
  <c r="CX563" i="17"/>
  <c r="J73" i="34"/>
  <c r="N79" i="71"/>
  <c r="CM569" i="17"/>
  <c r="C85" i="71"/>
  <c r="CS573" i="17"/>
  <c r="H83" i="34"/>
  <c r="I89" i="71"/>
  <c r="CN575" i="17"/>
  <c r="D91" i="71"/>
  <c r="CM577" i="17"/>
  <c r="C93" i="71"/>
  <c r="CX579" i="17"/>
  <c r="J89" i="34"/>
  <c r="N95" i="71"/>
  <c r="DR517" i="17"/>
  <c r="L117" i="34"/>
  <c r="Q33" i="72"/>
  <c r="I35" i="72"/>
  <c r="DJ519" i="17"/>
  <c r="H119" i="34"/>
  <c r="DH520" i="17"/>
  <c r="F120" i="34"/>
  <c r="G36" i="72"/>
  <c r="DP522" i="17"/>
  <c r="K122" i="34"/>
  <c r="O38" i="72"/>
  <c r="B127" i="34"/>
  <c r="DF532" i="17"/>
  <c r="D132" i="34"/>
  <c r="E48" i="72"/>
  <c r="DR533" i="17"/>
  <c r="L133" i="34"/>
  <c r="Q49" i="72"/>
  <c r="DP546" i="17"/>
  <c r="K146" i="34"/>
  <c r="O62" i="72"/>
  <c r="DG551" i="17"/>
  <c r="E151" i="34"/>
  <c r="F67" i="72"/>
  <c r="DN552" i="17"/>
  <c r="I152" i="34"/>
  <c r="M68" i="72"/>
  <c r="DF556" i="17"/>
  <c r="D156" i="34"/>
  <c r="E72" i="72"/>
  <c r="DO557" i="17"/>
  <c r="J157" i="34"/>
  <c r="N73" i="72"/>
  <c r="DR561" i="17"/>
  <c r="L161" i="34"/>
  <c r="Q77" i="72"/>
  <c r="DJ563" i="17"/>
  <c r="H163" i="34"/>
  <c r="I79" i="72"/>
  <c r="DE565" i="17"/>
  <c r="C165" i="34"/>
  <c r="D81" i="72"/>
  <c r="DP566" i="17"/>
  <c r="K166" i="34"/>
  <c r="B171" i="34"/>
  <c r="DP574" i="17"/>
  <c r="K174" i="34"/>
  <c r="O90" i="72"/>
  <c r="DH576" i="17"/>
  <c r="F176" i="34"/>
  <c r="G92" i="72"/>
  <c r="L29" i="17"/>
  <c r="J92" i="26"/>
  <c r="BP133" i="17"/>
  <c r="J100" i="26"/>
  <c r="BP141" i="17"/>
  <c r="J109" i="26"/>
  <c r="CG133" i="17"/>
  <c r="J113" i="26"/>
  <c r="CG137" i="17"/>
  <c r="J121" i="26"/>
  <c r="CG145" i="17"/>
  <c r="K34" i="70"/>
  <c r="J34" i="70"/>
  <c r="CC125" i="17"/>
  <c r="B48" i="19"/>
  <c r="BL275" i="17"/>
  <c r="BM275" i="17"/>
  <c r="BN275" i="17"/>
  <c r="B66" i="34"/>
  <c r="X34" i="2"/>
  <c r="W34" i="2"/>
  <c r="K82" i="2"/>
  <c r="J82" i="2"/>
  <c r="K29" i="69"/>
  <c r="J29" i="69"/>
  <c r="J16" i="69"/>
  <c r="K16" i="69"/>
  <c r="J24" i="69"/>
  <c r="K24" i="69"/>
  <c r="L24" i="69"/>
  <c r="J23" i="68"/>
  <c r="K23" i="68"/>
  <c r="L23" i="68"/>
  <c r="D129" i="26"/>
  <c r="E66" i="69"/>
  <c r="E132" i="26"/>
  <c r="F69" i="69"/>
  <c r="G135" i="26"/>
  <c r="H72" i="69"/>
  <c r="F137" i="26"/>
  <c r="G74" i="69"/>
  <c r="B140" i="26"/>
  <c r="BL146" i="17"/>
  <c r="J77" i="69"/>
  <c r="BM146" i="17"/>
  <c r="C77" i="69"/>
  <c r="G61" i="26"/>
  <c r="H68" i="70"/>
  <c r="F63" i="26"/>
  <c r="G70" i="70"/>
  <c r="E70" i="26"/>
  <c r="F77" i="70"/>
  <c r="CD86" i="17"/>
  <c r="CE86" i="17"/>
  <c r="J50" i="70"/>
  <c r="K50" i="70"/>
  <c r="L50" i="70"/>
  <c r="DO506" i="17"/>
  <c r="J106" i="34"/>
  <c r="N22" i="72"/>
  <c r="CW512" i="17"/>
  <c r="I22" i="34"/>
  <c r="M28" i="71"/>
  <c r="CX521" i="17"/>
  <c r="J31" i="34"/>
  <c r="N37" i="71"/>
  <c r="CP547" i="17"/>
  <c r="E57" i="34"/>
  <c r="F63" i="71"/>
  <c r="CR550" i="17"/>
  <c r="G60" i="34"/>
  <c r="H66" i="71"/>
  <c r="CN557" i="17"/>
  <c r="D73" i="71"/>
  <c r="H73" i="71"/>
  <c r="K73" i="71"/>
  <c r="CW564" i="17"/>
  <c r="I74" i="34"/>
  <c r="M80" i="71"/>
  <c r="DR531" i="17"/>
  <c r="L131" i="34"/>
  <c r="Q47" i="72"/>
  <c r="DO539" i="17"/>
  <c r="J139" i="34"/>
  <c r="N55" i="72"/>
  <c r="DD573" i="17"/>
  <c r="C89" i="72"/>
  <c r="DN578" i="17"/>
  <c r="I178" i="34"/>
  <c r="M94" i="72"/>
  <c r="CX544" i="17"/>
  <c r="J54" i="34"/>
  <c r="N60" i="71"/>
  <c r="DR526" i="17"/>
  <c r="L126" i="34"/>
  <c r="Q42" i="72"/>
  <c r="DO542" i="17"/>
  <c r="J142" i="34"/>
  <c r="N58" i="72"/>
  <c r="DP551" i="17"/>
  <c r="K151" i="34"/>
  <c r="O67" i="72"/>
  <c r="D130" i="26"/>
  <c r="E67" i="69"/>
  <c r="B63" i="26"/>
  <c r="C70" i="70"/>
  <c r="L18" i="70"/>
  <c r="B130" i="34"/>
  <c r="J14" i="70"/>
  <c r="K14" i="70"/>
  <c r="J41" i="73"/>
  <c r="K41" i="73"/>
  <c r="J98" i="26"/>
  <c r="BP139" i="17"/>
  <c r="F140" i="26"/>
  <c r="G77" i="69"/>
  <c r="H61" i="26"/>
  <c r="I68" i="70"/>
  <c r="B34" i="26"/>
  <c r="CC110" i="17"/>
  <c r="CD110" i="17"/>
  <c r="B27" i="19"/>
  <c r="BM254" i="17"/>
  <c r="BL254" i="17"/>
  <c r="J32" i="74"/>
  <c r="K32" i="74"/>
  <c r="B35" i="19"/>
  <c r="BM262" i="17"/>
  <c r="BL262" i="17"/>
  <c r="J40" i="74"/>
  <c r="K40" i="74"/>
  <c r="K68" i="74"/>
  <c r="J68" i="74"/>
  <c r="K76" i="74"/>
  <c r="J76" i="74"/>
  <c r="B95" i="34"/>
  <c r="DD503" i="17"/>
  <c r="C19" i="72"/>
  <c r="DD507" i="17"/>
  <c r="C23" i="72"/>
  <c r="DE509" i="17"/>
  <c r="C109" i="34"/>
  <c r="D25" i="72"/>
  <c r="DJ511" i="17"/>
  <c r="H111" i="34"/>
  <c r="I27" i="72"/>
  <c r="DE513" i="17"/>
  <c r="C113" i="34"/>
  <c r="D29" i="72"/>
  <c r="CQ499" i="17"/>
  <c r="F9" i="34"/>
  <c r="G15" i="71"/>
  <c r="CR501" i="17"/>
  <c r="G11" i="34"/>
  <c r="H17" i="71"/>
  <c r="CM502" i="17"/>
  <c r="C18" i="71"/>
  <c r="CN504" i="17"/>
  <c r="D20" i="71"/>
  <c r="CY505" i="17"/>
  <c r="K15" i="34"/>
  <c r="O21" i="71"/>
  <c r="CN512" i="17"/>
  <c r="D28" i="71"/>
  <c r="CY513" i="17"/>
  <c r="K23" i="34"/>
  <c r="O29" i="71"/>
  <c r="CS518" i="17"/>
  <c r="H28" i="34"/>
  <c r="I34" i="71"/>
  <c r="CX520" i="17"/>
  <c r="J30" i="34"/>
  <c r="N36" i="71"/>
  <c r="DA528" i="17"/>
  <c r="L38" i="34"/>
  <c r="Q44" i="71"/>
  <c r="CO543" i="17"/>
  <c r="D53" i="34"/>
  <c r="E59" i="71"/>
  <c r="J59" i="71"/>
  <c r="CS546" i="17"/>
  <c r="H56" i="34"/>
  <c r="I62" i="71"/>
  <c r="CR549" i="17"/>
  <c r="G59" i="34"/>
  <c r="H65" i="71"/>
  <c r="K65" i="71"/>
  <c r="DA556" i="17"/>
  <c r="L66" i="34"/>
  <c r="Q72" i="71"/>
  <c r="CS562" i="17"/>
  <c r="H72" i="34"/>
  <c r="I78" i="71"/>
  <c r="B120" i="34"/>
  <c r="DP523" i="17"/>
  <c r="K123" i="34"/>
  <c r="O39" i="72"/>
  <c r="DO526" i="17"/>
  <c r="J126" i="34"/>
  <c r="N42" i="72"/>
  <c r="Q50" i="72"/>
  <c r="DR534" i="17"/>
  <c r="L134" i="34"/>
  <c r="DG540" i="17"/>
  <c r="E140" i="34"/>
  <c r="F56" i="72"/>
  <c r="DE554" i="17"/>
  <c r="D70" i="72"/>
  <c r="DO566" i="17"/>
  <c r="J166" i="34"/>
  <c r="DN569" i="17"/>
  <c r="I169" i="34"/>
  <c r="M85" i="72"/>
  <c r="L85" i="72"/>
  <c r="G58" i="26"/>
  <c r="H65" i="70"/>
  <c r="G62" i="26"/>
  <c r="H69" i="70"/>
  <c r="G70" i="26"/>
  <c r="H77" i="70"/>
  <c r="L14" i="70"/>
  <c r="K38" i="70"/>
  <c r="J38" i="70"/>
  <c r="L38" i="70"/>
  <c r="K53" i="74"/>
  <c r="J53" i="74"/>
  <c r="H104" i="26"/>
  <c r="BK145" i="17"/>
  <c r="J12" i="70"/>
  <c r="K12" i="70"/>
  <c r="L12" i="70"/>
  <c r="J20" i="70"/>
  <c r="K20" i="70"/>
  <c r="J15" i="69"/>
  <c r="K15" i="69"/>
  <c r="L15" i="69"/>
  <c r="J17" i="69"/>
  <c r="K17" i="69"/>
  <c r="J50" i="69"/>
  <c r="K50" i="69"/>
  <c r="L50" i="69"/>
  <c r="J14" i="73"/>
  <c r="K14" i="73"/>
  <c r="J18" i="68"/>
  <c r="K18" i="68"/>
  <c r="J35" i="68"/>
  <c r="K35" i="68"/>
  <c r="J39" i="68"/>
  <c r="K39" i="68"/>
  <c r="J65" i="68"/>
  <c r="K65" i="68"/>
  <c r="J69" i="68"/>
  <c r="K69" i="68"/>
  <c r="J73" i="68"/>
  <c r="K73" i="68"/>
  <c r="J93" i="26"/>
  <c r="BP134" i="17"/>
  <c r="J97" i="26"/>
  <c r="BP138" i="17"/>
  <c r="B134" i="26"/>
  <c r="C71" i="69"/>
  <c r="J101" i="26"/>
  <c r="BP142" i="17"/>
  <c r="B138" i="26"/>
  <c r="C75" i="69"/>
  <c r="J105" i="26"/>
  <c r="BP146" i="17"/>
  <c r="J110" i="26"/>
  <c r="CG134" i="17"/>
  <c r="J114" i="26"/>
  <c r="CG138" i="17"/>
  <c r="J118" i="26"/>
  <c r="CG142" i="17"/>
  <c r="J122" i="26"/>
  <c r="CG146" i="17"/>
  <c r="CD84" i="17"/>
  <c r="CE84" i="17"/>
  <c r="B29" i="26"/>
  <c r="CC105" i="17"/>
  <c r="CD105" i="17"/>
  <c r="J39" i="70"/>
  <c r="K39" i="70"/>
  <c r="L40" i="70"/>
  <c r="K18" i="74"/>
  <c r="J18" i="74"/>
  <c r="K22" i="74"/>
  <c r="J22" i="74"/>
  <c r="B49" i="19"/>
  <c r="BL276" i="17"/>
  <c r="BM276" i="17"/>
  <c r="J54" i="74"/>
  <c r="K54" i="74"/>
  <c r="J58" i="74"/>
  <c r="K58" i="74"/>
  <c r="J75" i="74"/>
  <c r="K75" i="74"/>
  <c r="B98" i="34"/>
  <c r="DE500" i="17"/>
  <c r="C100" i="34"/>
  <c r="D16" i="72"/>
  <c r="DP501" i="17"/>
  <c r="K101" i="34"/>
  <c r="O17" i="72"/>
  <c r="DF503" i="17"/>
  <c r="D103" i="34"/>
  <c r="E19" i="72"/>
  <c r="DR504" i="17"/>
  <c r="L104" i="34"/>
  <c r="Q20" i="72"/>
  <c r="B106" i="34"/>
  <c r="DR512" i="17"/>
  <c r="L112" i="34"/>
  <c r="Q28" i="72"/>
  <c r="CX495" i="17"/>
  <c r="J5" i="34"/>
  <c r="N11" i="71"/>
  <c r="K11" i="71"/>
  <c r="L11" i="71"/>
  <c r="F13" i="71"/>
  <c r="CP497" i="17"/>
  <c r="E7" i="34"/>
  <c r="CW498" i="17"/>
  <c r="I8" i="34"/>
  <c r="M14" i="71"/>
  <c r="DA499" i="17"/>
  <c r="L9" i="34"/>
  <c r="Q15" i="71"/>
  <c r="CY504" i="17"/>
  <c r="K14" i="34"/>
  <c r="O20" i="71"/>
  <c r="CY508" i="17"/>
  <c r="K18" i="34"/>
  <c r="O24" i="71"/>
  <c r="B19" i="34"/>
  <c r="CN511" i="17"/>
  <c r="C21" i="34"/>
  <c r="D27" i="71"/>
  <c r="CN519" i="17"/>
  <c r="C29" i="34"/>
  <c r="D35" i="71"/>
  <c r="CP525" i="17"/>
  <c r="E35" i="34"/>
  <c r="F41" i="71"/>
  <c r="CY528" i="17"/>
  <c r="K38" i="34"/>
  <c r="O44" i="71"/>
  <c r="CO530" i="17"/>
  <c r="E46" i="71"/>
  <c r="CX531" i="17"/>
  <c r="J41" i="34"/>
  <c r="N47" i="71"/>
  <c r="CS533" i="17"/>
  <c r="H43" i="34"/>
  <c r="I49" i="71"/>
  <c r="CN539" i="17"/>
  <c r="CU539" i="17"/>
  <c r="D55" i="71"/>
  <c r="CY540" i="17"/>
  <c r="K50" i="34"/>
  <c r="O56" i="71"/>
  <c r="CO542" i="17"/>
  <c r="D52" i="34"/>
  <c r="E58" i="71"/>
  <c r="CX543" i="17"/>
  <c r="J53" i="34"/>
  <c r="N59" i="71"/>
  <c r="CR548" i="17"/>
  <c r="G58" i="34"/>
  <c r="H64" i="71"/>
  <c r="B59" i="34"/>
  <c r="CT549" i="17"/>
  <c r="CU549" i="17"/>
  <c r="CY552" i="17"/>
  <c r="K62" i="34"/>
  <c r="O68" i="71"/>
  <c r="CN555" i="17"/>
  <c r="C65" i="34"/>
  <c r="D71" i="71"/>
  <c r="DA563" i="17"/>
  <c r="L73" i="34"/>
  <c r="Q79" i="71"/>
  <c r="CR568" i="17"/>
  <c r="CU568" i="17"/>
  <c r="H84" i="71"/>
  <c r="J84" i="71"/>
  <c r="K84" i="71"/>
  <c r="L84" i="71"/>
  <c r="CM573" i="17"/>
  <c r="C89" i="71"/>
  <c r="DA575" i="17"/>
  <c r="L85" i="34"/>
  <c r="Q91" i="71"/>
  <c r="CO578" i="17"/>
  <c r="D88" i="34"/>
  <c r="E94" i="71"/>
  <c r="K94" i="71"/>
  <c r="DA579" i="17"/>
  <c r="L89" i="34"/>
  <c r="Q95" i="71"/>
  <c r="DI518" i="17"/>
  <c r="G118" i="34"/>
  <c r="H34" i="72"/>
  <c r="K34" i="72"/>
  <c r="DD519" i="17"/>
  <c r="C35" i="72"/>
  <c r="DE521" i="17"/>
  <c r="C121" i="34"/>
  <c r="D37" i="72"/>
  <c r="DI526" i="17"/>
  <c r="G126" i="34"/>
  <c r="H42" i="72"/>
  <c r="DI530" i="17"/>
  <c r="G130" i="34"/>
  <c r="H46" i="72"/>
  <c r="DN532" i="17"/>
  <c r="I132" i="34"/>
  <c r="M48" i="72"/>
  <c r="B139" i="34"/>
  <c r="DE541" i="17"/>
  <c r="C141" i="34"/>
  <c r="D57" i="72"/>
  <c r="DG547" i="17"/>
  <c r="E147" i="34"/>
  <c r="F63" i="72"/>
  <c r="DJ551" i="17"/>
  <c r="H151" i="34"/>
  <c r="I67" i="72"/>
  <c r="DH552" i="17"/>
  <c r="F152" i="34"/>
  <c r="G68" i="72"/>
  <c r="DG555" i="17"/>
  <c r="E155" i="34"/>
  <c r="F71" i="72"/>
  <c r="DN556" i="17"/>
  <c r="I156" i="34"/>
  <c r="M72" i="72"/>
  <c r="DR557" i="17"/>
  <c r="L157" i="34"/>
  <c r="Q73" i="72"/>
  <c r="DI562" i="17"/>
  <c r="G162" i="34"/>
  <c r="H78" i="72"/>
  <c r="K78" i="72"/>
  <c r="DD563" i="17"/>
  <c r="C79" i="72"/>
  <c r="DO565" i="17"/>
  <c r="J165" i="34"/>
  <c r="N81" i="72"/>
  <c r="DI570" i="17"/>
  <c r="G170" i="34"/>
  <c r="H86" i="72"/>
  <c r="DE577" i="17"/>
  <c r="C177" i="34"/>
  <c r="D93" i="72"/>
  <c r="D134" i="26"/>
  <c r="E71" i="69"/>
  <c r="D60" i="26"/>
  <c r="E67" i="70"/>
  <c r="D64" i="26"/>
  <c r="E71" i="70"/>
  <c r="G66" i="26"/>
  <c r="H73" i="70"/>
  <c r="D68" i="26"/>
  <c r="E75" i="70"/>
  <c r="J13" i="70"/>
  <c r="K13" i="70"/>
  <c r="B28" i="26"/>
  <c r="CC104" i="17"/>
  <c r="CD104" i="17"/>
  <c r="J17" i="74"/>
  <c r="K17" i="74"/>
  <c r="L58" i="74"/>
  <c r="B42" i="34"/>
  <c r="B82" i="34"/>
  <c r="B170" i="34"/>
  <c r="K72" i="2"/>
  <c r="J72" i="2"/>
  <c r="X37" i="2"/>
  <c r="W37" i="2"/>
  <c r="K37" i="69"/>
  <c r="J37" i="69"/>
  <c r="J32" i="68"/>
  <c r="K32" i="68"/>
  <c r="J40" i="68"/>
  <c r="K40" i="68"/>
  <c r="B55" i="34"/>
  <c r="J17" i="73"/>
  <c r="K17" i="73"/>
  <c r="J47" i="68"/>
  <c r="K47" i="68"/>
  <c r="E128" i="26"/>
  <c r="F65" i="69"/>
  <c r="G131" i="26"/>
  <c r="H68" i="69"/>
  <c r="F133" i="26"/>
  <c r="G70" i="69"/>
  <c r="E136" i="26"/>
  <c r="F73" i="69"/>
  <c r="G139" i="26"/>
  <c r="H76" i="69"/>
  <c r="G57" i="26"/>
  <c r="H64" i="70"/>
  <c r="F59" i="26"/>
  <c r="G66" i="70"/>
  <c r="G65" i="26"/>
  <c r="H72" i="70"/>
  <c r="F67" i="26"/>
  <c r="G74" i="70"/>
  <c r="B76" i="19"/>
  <c r="BL303" i="17"/>
  <c r="BM303" i="17"/>
  <c r="CX497" i="17"/>
  <c r="J7" i="34"/>
  <c r="N13" i="71"/>
  <c r="CP503" i="17"/>
  <c r="E13" i="34"/>
  <c r="F19" i="71"/>
  <c r="CW508" i="17"/>
  <c r="I18" i="34"/>
  <c r="M24" i="71"/>
  <c r="DA513" i="17"/>
  <c r="L23" i="34"/>
  <c r="Q29" i="71"/>
  <c r="J43" i="71"/>
  <c r="K43" i="71"/>
  <c r="L43" i="71"/>
  <c r="CN553" i="17"/>
  <c r="CU553" i="17"/>
  <c r="D69" i="71"/>
  <c r="K69" i="71"/>
  <c r="N69" i="71"/>
  <c r="J69" i="71"/>
  <c r="L69" i="71"/>
  <c r="CP563" i="17"/>
  <c r="E73" i="34"/>
  <c r="F79" i="71"/>
  <c r="CR570" i="17"/>
  <c r="CT570" i="17"/>
  <c r="H86" i="71"/>
  <c r="CR574" i="17"/>
  <c r="G84" i="34"/>
  <c r="H90" i="71"/>
  <c r="DN530" i="17"/>
  <c r="I130" i="34"/>
  <c r="M46" i="72"/>
  <c r="DR543" i="17"/>
  <c r="L143" i="34"/>
  <c r="Q59" i="72"/>
  <c r="DP548" i="17"/>
  <c r="K148" i="34"/>
  <c r="O64" i="72"/>
  <c r="DO555" i="17"/>
  <c r="J155" i="34"/>
  <c r="N71" i="72"/>
  <c r="DP568" i="17"/>
  <c r="K168" i="34"/>
  <c r="DE575" i="17"/>
  <c r="C175" i="34"/>
  <c r="D91" i="72"/>
  <c r="J91" i="72"/>
  <c r="Q80" i="71"/>
  <c r="DA564" i="17"/>
  <c r="L74" i="34"/>
  <c r="DG524" i="17"/>
  <c r="E124" i="34"/>
  <c r="F40" i="72"/>
  <c r="B152" i="34"/>
  <c r="G128" i="26"/>
  <c r="H65" i="69"/>
  <c r="B59" i="26"/>
  <c r="C66" i="70"/>
  <c r="F64" i="26"/>
  <c r="G71" i="70"/>
  <c r="B174" i="34"/>
  <c r="B57" i="26"/>
  <c r="C64" i="70"/>
  <c r="C63" i="26"/>
  <c r="D70" i="70"/>
  <c r="H65" i="26"/>
  <c r="I72" i="70"/>
  <c r="H69" i="26"/>
  <c r="I76" i="70"/>
  <c r="B22" i="26"/>
  <c r="CC98" i="17"/>
  <c r="CD98" i="17"/>
  <c r="CE98" i="17"/>
  <c r="CD119" i="17"/>
  <c r="B46" i="19"/>
  <c r="BL273" i="17"/>
  <c r="BM273" i="17"/>
  <c r="X35" i="2"/>
  <c r="W35" i="2"/>
  <c r="K32" i="73"/>
  <c r="J32" i="73"/>
  <c r="K36" i="73"/>
  <c r="J36" i="73"/>
  <c r="K40" i="73"/>
  <c r="J40" i="73"/>
  <c r="J62" i="68"/>
  <c r="K62" i="68"/>
  <c r="J70" i="68"/>
  <c r="K70" i="68"/>
  <c r="J16" i="70"/>
  <c r="K16" i="70"/>
  <c r="L17" i="69"/>
  <c r="J47" i="69"/>
  <c r="K47" i="69"/>
  <c r="J55" i="69"/>
  <c r="K55" i="69"/>
  <c r="L55" i="69"/>
  <c r="K29" i="68"/>
  <c r="J29" i="68"/>
  <c r="K37" i="68"/>
  <c r="J37" i="68"/>
  <c r="K67" i="68"/>
  <c r="J67" i="68"/>
  <c r="K75" i="68"/>
  <c r="J75" i="68"/>
  <c r="BN94" i="17"/>
  <c r="J95" i="26"/>
  <c r="BP136" i="17"/>
  <c r="BN103" i="17"/>
  <c r="J99" i="26"/>
  <c r="BP140" i="17"/>
  <c r="BN107" i="17"/>
  <c r="J103" i="26"/>
  <c r="BP144" i="17"/>
  <c r="BN111" i="17"/>
  <c r="B58" i="26"/>
  <c r="CD134" i="17"/>
  <c r="K65" i="70"/>
  <c r="CC134" i="17"/>
  <c r="J65" i="70"/>
  <c r="C65" i="70"/>
  <c r="J112" i="26"/>
  <c r="CG136" i="17"/>
  <c r="B62" i="26"/>
  <c r="CD138" i="17"/>
  <c r="K69" i="70"/>
  <c r="CC138" i="17"/>
  <c r="J69" i="70"/>
  <c r="C69" i="70"/>
  <c r="J116" i="26"/>
  <c r="CG140" i="17"/>
  <c r="B66" i="26"/>
  <c r="CD142" i="17"/>
  <c r="K73" i="70"/>
  <c r="CC142" i="17"/>
  <c r="J73" i="70"/>
  <c r="C73" i="70"/>
  <c r="J120" i="26"/>
  <c r="CG144" i="17"/>
  <c r="B70" i="26"/>
  <c r="C77" i="70"/>
  <c r="CC82" i="17"/>
  <c r="CC94" i="17"/>
  <c r="J29" i="70"/>
  <c r="K29" i="70"/>
  <c r="B35" i="26"/>
  <c r="CC111" i="17"/>
  <c r="CD111" i="17"/>
  <c r="B40" i="26"/>
  <c r="CC116" i="17"/>
  <c r="CD116" i="17"/>
  <c r="B44" i="26"/>
  <c r="CC120" i="17"/>
  <c r="CD120" i="17"/>
  <c r="CE120" i="17"/>
  <c r="B52" i="26"/>
  <c r="CC128" i="17"/>
  <c r="CD128" i="17"/>
  <c r="L53" i="74"/>
  <c r="K37" i="74"/>
  <c r="J37" i="74"/>
  <c r="K41" i="74"/>
  <c r="J41" i="74"/>
  <c r="B64" i="19"/>
  <c r="BL291" i="17"/>
  <c r="BM291" i="17"/>
  <c r="B72" i="19"/>
  <c r="BL299" i="17"/>
  <c r="BM299" i="17"/>
  <c r="DI495" i="17"/>
  <c r="G95" i="34"/>
  <c r="H11" i="72"/>
  <c r="DD496" i="17"/>
  <c r="C12" i="72"/>
  <c r="DE498" i="17"/>
  <c r="C98" i="34"/>
  <c r="D14" i="72"/>
  <c r="J16" i="72"/>
  <c r="K16" i="72"/>
  <c r="DR506" i="17"/>
  <c r="L106" i="34"/>
  <c r="Q22" i="72"/>
  <c r="B108" i="34"/>
  <c r="DE510" i="17"/>
  <c r="D26" i="72"/>
  <c r="J26" i="72"/>
  <c r="B5" i="34"/>
  <c r="CU495" i="17"/>
  <c r="CT495" i="17"/>
  <c r="DA497" i="17"/>
  <c r="L7" i="34"/>
  <c r="Q13" i="71"/>
  <c r="B9" i="34"/>
  <c r="CS503" i="17"/>
  <c r="H13" i="34"/>
  <c r="I19" i="71"/>
  <c r="CS507" i="17"/>
  <c r="H17" i="34"/>
  <c r="I23" i="71"/>
  <c r="CQ508" i="17"/>
  <c r="F18" i="34"/>
  <c r="G24" i="71"/>
  <c r="CS511" i="17"/>
  <c r="H21" i="34"/>
  <c r="I27" i="71"/>
  <c r="CQ512" i="17"/>
  <c r="F22" i="34"/>
  <c r="G28" i="71"/>
  <c r="J28" i="71"/>
  <c r="N28" i="71"/>
  <c r="K28" i="71"/>
  <c r="L28" i="71"/>
  <c r="CN517" i="17"/>
  <c r="C27" i="34"/>
  <c r="D33" i="71"/>
  <c r="H33" i="71"/>
  <c r="K33" i="71"/>
  <c r="N33" i="71"/>
  <c r="O33" i="71"/>
  <c r="J33" i="71"/>
  <c r="L33" i="71"/>
  <c r="CY518" i="17"/>
  <c r="K28" i="34"/>
  <c r="O34" i="71"/>
  <c r="CO520" i="17"/>
  <c r="D30" i="34"/>
  <c r="E36" i="71"/>
  <c r="DA521" i="17"/>
  <c r="L31" i="34"/>
  <c r="Q37" i="71"/>
  <c r="CY526" i="17"/>
  <c r="K36" i="34"/>
  <c r="O42" i="71"/>
  <c r="B37" i="34"/>
  <c r="CT527" i="17"/>
  <c r="CU527" i="17"/>
  <c r="CW532" i="17"/>
  <c r="I42" i="34"/>
  <c r="M48" i="71"/>
  <c r="DA541" i="17"/>
  <c r="L51" i="34"/>
  <c r="Q57" i="71"/>
  <c r="CS547" i="17"/>
  <c r="H57" i="34"/>
  <c r="I63" i="71"/>
  <c r="CY550" i="17"/>
  <c r="K60" i="34"/>
  <c r="O66" i="71"/>
  <c r="CO552" i="17"/>
  <c r="D62" i="34"/>
  <c r="E68" i="71"/>
  <c r="K68" i="71"/>
  <c r="CX553" i="17"/>
  <c r="J63" i="34"/>
  <c r="CO556" i="17"/>
  <c r="CU556" i="17"/>
  <c r="E72" i="71"/>
  <c r="CX557" i="17"/>
  <c r="J67" i="34"/>
  <c r="N73" i="71"/>
  <c r="DA561" i="17"/>
  <c r="L71" i="34"/>
  <c r="Q77" i="71"/>
  <c r="CS563" i="17"/>
  <c r="H73" i="34"/>
  <c r="I79" i="71"/>
  <c r="CN565" i="17"/>
  <c r="C75" i="34"/>
  <c r="D81" i="71"/>
  <c r="J81" i="71"/>
  <c r="CY566" i="17"/>
  <c r="K76" i="34"/>
  <c r="O82" i="71"/>
  <c r="CY570" i="17"/>
  <c r="K80" i="34"/>
  <c r="O86" i="71"/>
  <c r="CY574" i="17"/>
  <c r="K84" i="34"/>
  <c r="O90" i="71"/>
  <c r="CO576" i="17"/>
  <c r="D86" i="34"/>
  <c r="E92" i="71"/>
  <c r="DA577" i="17"/>
  <c r="L87" i="34"/>
  <c r="Q93" i="71"/>
  <c r="DG525" i="17"/>
  <c r="E125" i="34"/>
  <c r="F41" i="72"/>
  <c r="DJ529" i="17"/>
  <c r="H129" i="34"/>
  <c r="I45" i="72"/>
  <c r="DH530" i="17"/>
  <c r="F130" i="34"/>
  <c r="G46" i="72"/>
  <c r="K46" i="72"/>
  <c r="DF534" i="17"/>
  <c r="D134" i="34"/>
  <c r="E50" i="72"/>
  <c r="DO535" i="17"/>
  <c r="J135" i="34"/>
  <c r="N51" i="72"/>
  <c r="DR539" i="17"/>
  <c r="L139" i="34"/>
  <c r="Q55" i="72"/>
  <c r="I57" i="72"/>
  <c r="DJ541" i="17"/>
  <c r="H141" i="34"/>
  <c r="DH542" i="17"/>
  <c r="F142" i="34"/>
  <c r="G58" i="72"/>
  <c r="K58" i="72"/>
  <c r="DI544" i="17"/>
  <c r="G144" i="34"/>
  <c r="H60" i="72"/>
  <c r="K60" i="72"/>
  <c r="DN554" i="17"/>
  <c r="I154" i="34"/>
  <c r="M70" i="72"/>
  <c r="DR555" i="17"/>
  <c r="L155" i="34"/>
  <c r="Q71" i="72"/>
  <c r="B157" i="34"/>
  <c r="DR563" i="17"/>
  <c r="L163" i="34"/>
  <c r="Q79" i="72"/>
  <c r="DG569" i="17"/>
  <c r="E169" i="34"/>
  <c r="F85" i="72"/>
  <c r="DP572" i="17"/>
  <c r="K172" i="34"/>
  <c r="O88" i="72"/>
  <c r="H88" i="72"/>
  <c r="K88" i="72"/>
  <c r="J88" i="72"/>
  <c r="L88" i="72"/>
  <c r="DF574" i="17"/>
  <c r="D174" i="34"/>
  <c r="E90" i="72"/>
  <c r="DO575" i="17"/>
  <c r="J175" i="34"/>
  <c r="N91" i="72"/>
  <c r="K91" i="72"/>
  <c r="L91" i="72"/>
  <c r="DJ577" i="17"/>
  <c r="H177" i="34"/>
  <c r="I93" i="72"/>
  <c r="DH578" i="17"/>
  <c r="F178" i="34"/>
  <c r="G94" i="72"/>
  <c r="CR545" i="17"/>
  <c r="G55" i="34"/>
  <c r="H61" i="71"/>
  <c r="J61" i="71"/>
  <c r="CN548" i="17"/>
  <c r="C58" i="34"/>
  <c r="D64" i="71"/>
  <c r="CR557" i="17"/>
  <c r="G67" i="34"/>
  <c r="J82" i="71"/>
  <c r="K82" i="71"/>
  <c r="CN572" i="17"/>
  <c r="C82" i="34"/>
  <c r="D88" i="71"/>
  <c r="CW575" i="17"/>
  <c r="I85" i="34"/>
  <c r="M91" i="71"/>
  <c r="J94" i="71"/>
  <c r="DH521" i="17"/>
  <c r="F121" i="34"/>
  <c r="G37" i="72"/>
  <c r="DD524" i="17"/>
  <c r="C40" i="72"/>
  <c r="DP527" i="17"/>
  <c r="K127" i="34"/>
  <c r="O43" i="72"/>
  <c r="DR542" i="17"/>
  <c r="L142" i="34"/>
  <c r="Q58" i="72"/>
  <c r="B148" i="34"/>
  <c r="DL548" i="17"/>
  <c r="DK548" i="17"/>
  <c r="DE550" i="17"/>
  <c r="D66" i="72"/>
  <c r="DO554" i="17"/>
  <c r="J154" i="34"/>
  <c r="N70" i="72"/>
  <c r="DF565" i="17"/>
  <c r="D165" i="34"/>
  <c r="E81" i="72"/>
  <c r="DP567" i="17"/>
  <c r="K167" i="34"/>
  <c r="O83" i="72"/>
  <c r="DO570" i="17"/>
  <c r="J170" i="34"/>
  <c r="B176" i="34"/>
  <c r="DE578" i="17"/>
  <c r="C178" i="34"/>
  <c r="D94" i="72"/>
  <c r="K94" i="72"/>
  <c r="I99" i="26"/>
  <c r="BO140" i="17"/>
  <c r="K101" i="26"/>
  <c r="BQ142" i="17"/>
  <c r="BN121" i="17"/>
  <c r="BN125" i="17"/>
  <c r="CC117" i="17"/>
  <c r="L195" i="17"/>
  <c r="J38" i="74"/>
  <c r="K38" i="74"/>
  <c r="B65" i="19"/>
  <c r="BL292" i="17"/>
  <c r="BM292" i="17"/>
  <c r="B69" i="19"/>
  <c r="BL296" i="17"/>
  <c r="BM296" i="17"/>
  <c r="B73" i="19"/>
  <c r="BL300" i="17"/>
  <c r="BM300" i="17"/>
  <c r="B97" i="34"/>
  <c r="B109" i="34"/>
  <c r="B34" i="34"/>
  <c r="B118" i="34"/>
  <c r="DK518" i="17"/>
  <c r="DL518" i="17"/>
  <c r="L20" i="74"/>
  <c r="J91" i="71"/>
  <c r="K91" i="71"/>
  <c r="J32" i="69"/>
  <c r="K32" i="69"/>
  <c r="J33" i="73"/>
  <c r="K33" i="73"/>
  <c r="J34" i="68"/>
  <c r="K34" i="68"/>
  <c r="L14" i="17"/>
  <c r="H127" i="26"/>
  <c r="I64" i="69"/>
  <c r="BN98" i="17"/>
  <c r="C129" i="26"/>
  <c r="D66" i="69"/>
  <c r="L129" i="26"/>
  <c r="Q66" i="69"/>
  <c r="H131" i="26"/>
  <c r="I68" i="69"/>
  <c r="I97" i="26"/>
  <c r="BO138" i="17"/>
  <c r="C133" i="26"/>
  <c r="D70" i="69"/>
  <c r="H135" i="26"/>
  <c r="I72" i="69"/>
  <c r="C137" i="26"/>
  <c r="D74" i="69"/>
  <c r="L137" i="26"/>
  <c r="Q74" i="69"/>
  <c r="BM110" i="17"/>
  <c r="I110" i="26"/>
  <c r="CF134" i="17"/>
  <c r="K112" i="26"/>
  <c r="CH136" i="17"/>
  <c r="I114" i="26"/>
  <c r="CF138" i="17"/>
  <c r="K116" i="26"/>
  <c r="CH140" i="17"/>
  <c r="I118" i="26"/>
  <c r="CF142" i="17"/>
  <c r="K120" i="26"/>
  <c r="CH144" i="17"/>
  <c r="I122" i="26"/>
  <c r="CF146" i="17"/>
  <c r="CD115" i="17"/>
  <c r="CC123" i="17"/>
  <c r="J11" i="74"/>
  <c r="K11" i="74"/>
  <c r="BM241" i="17"/>
  <c r="J19" i="74"/>
  <c r="K19" i="74"/>
  <c r="BM249" i="17"/>
  <c r="B31" i="19"/>
  <c r="BM258" i="17"/>
  <c r="BL258" i="17"/>
  <c r="B39" i="19"/>
  <c r="BM266" i="17"/>
  <c r="BL266" i="17"/>
  <c r="K64" i="74"/>
  <c r="J64" i="74"/>
  <c r="B67" i="19"/>
  <c r="BM294" i="17"/>
  <c r="BL294" i="17"/>
  <c r="K72" i="74"/>
  <c r="J72" i="74"/>
  <c r="B75" i="19"/>
  <c r="BM302" i="17"/>
  <c r="BL302" i="17"/>
  <c r="DI502" i="17"/>
  <c r="G102" i="34"/>
  <c r="H18" i="72"/>
  <c r="DI506" i="17"/>
  <c r="G106" i="34"/>
  <c r="H22" i="72"/>
  <c r="K22" i="72"/>
  <c r="O22" i="72"/>
  <c r="J22" i="72"/>
  <c r="L22" i="72"/>
  <c r="DF508" i="17"/>
  <c r="DK508" i="17"/>
  <c r="E24" i="72"/>
  <c r="DO509" i="17"/>
  <c r="J109" i="34"/>
  <c r="N25" i="72"/>
  <c r="DD511" i="17"/>
  <c r="C27" i="72"/>
  <c r="DO513" i="17"/>
  <c r="J113" i="34"/>
  <c r="N29" i="72"/>
  <c r="CN500" i="17"/>
  <c r="D16" i="71"/>
  <c r="CY501" i="17"/>
  <c r="K11" i="34"/>
  <c r="O17" i="71"/>
  <c r="CO503" i="17"/>
  <c r="D13" i="34"/>
  <c r="E19" i="71"/>
  <c r="CX504" i="17"/>
  <c r="J14" i="34"/>
  <c r="N20" i="71"/>
  <c r="CX512" i="17"/>
  <c r="J22" i="34"/>
  <c r="CR517" i="17"/>
  <c r="G27" i="34"/>
  <c r="CM518" i="17"/>
  <c r="C34" i="71"/>
  <c r="DA520" i="17"/>
  <c r="L30" i="34"/>
  <c r="Q36" i="71"/>
  <c r="CR529" i="17"/>
  <c r="G39" i="34"/>
  <c r="H45" i="71"/>
  <c r="CN532" i="17"/>
  <c r="C42" i="34"/>
  <c r="D48" i="71"/>
  <c r="K48" i="71"/>
  <c r="CW543" i="17"/>
  <c r="I53" i="34"/>
  <c r="M59" i="71"/>
  <c r="CO547" i="17"/>
  <c r="D57" i="34"/>
  <c r="E63" i="71"/>
  <c r="CR561" i="17"/>
  <c r="CT561" i="17"/>
  <c r="H77" i="71"/>
  <c r="K77" i="71"/>
  <c r="CX576" i="17"/>
  <c r="J86" i="34"/>
  <c r="N92" i="71"/>
  <c r="DN521" i="17"/>
  <c r="I121" i="34"/>
  <c r="M37" i="72"/>
  <c r="DJ524" i="17"/>
  <c r="H124" i="34"/>
  <c r="I40" i="72"/>
  <c r="DI527" i="17"/>
  <c r="G127" i="34"/>
  <c r="H43" i="72"/>
  <c r="K43" i="72"/>
  <c r="B128" i="34"/>
  <c r="DP535" i="17"/>
  <c r="K135" i="34"/>
  <c r="O51" i="72"/>
  <c r="DJ540" i="17"/>
  <c r="H140" i="34"/>
  <c r="I56" i="72"/>
  <c r="E69" i="72"/>
  <c r="D69" i="72"/>
  <c r="J69" i="72"/>
  <c r="M69" i="72"/>
  <c r="K69" i="72"/>
  <c r="L69" i="72"/>
  <c r="DF553" i="17"/>
  <c r="D153" i="34"/>
  <c r="DR554" i="17"/>
  <c r="L154" i="34"/>
  <c r="Q70" i="72"/>
  <c r="DI567" i="17"/>
  <c r="G167" i="34"/>
  <c r="H83" i="72"/>
  <c r="K83" i="72"/>
  <c r="DE570" i="17"/>
  <c r="DL570" i="17"/>
  <c r="D86" i="72"/>
  <c r="J86" i="72"/>
  <c r="DI579" i="17"/>
  <c r="G179" i="34"/>
  <c r="K105" i="26"/>
  <c r="BQ146" i="17"/>
  <c r="I112" i="26"/>
  <c r="CF136" i="17"/>
  <c r="I116" i="26"/>
  <c r="CF140" i="17"/>
  <c r="K118" i="26"/>
  <c r="CH142" i="17"/>
  <c r="I120" i="26"/>
  <c r="CF144" i="17"/>
  <c r="B32" i="26"/>
  <c r="CC108" i="17"/>
  <c r="CD108" i="17"/>
  <c r="L22" i="74"/>
  <c r="B52" i="19"/>
  <c r="BL279" i="17"/>
  <c r="BM279" i="17"/>
  <c r="BN279" i="17"/>
  <c r="K57" i="74"/>
  <c r="J57" i="74"/>
  <c r="B162" i="34"/>
  <c r="DL562" i="17"/>
  <c r="DK562" i="17"/>
  <c r="B178" i="34"/>
  <c r="DK578" i="17"/>
  <c r="J19" i="69"/>
  <c r="K19" i="69"/>
  <c r="J21" i="69"/>
  <c r="K21" i="69"/>
  <c r="L21" i="69"/>
  <c r="J52" i="69"/>
  <c r="K52" i="69"/>
  <c r="L52" i="69"/>
  <c r="J16" i="73"/>
  <c r="K16" i="73"/>
  <c r="J22" i="73"/>
  <c r="K22" i="73"/>
  <c r="J12" i="68"/>
  <c r="K12" i="68"/>
  <c r="L68" i="17"/>
  <c r="C128" i="26"/>
  <c r="D65" i="69"/>
  <c r="H130" i="26"/>
  <c r="I67" i="69"/>
  <c r="BN101" i="17"/>
  <c r="C132" i="26"/>
  <c r="D69" i="69"/>
  <c r="H134" i="26"/>
  <c r="I71" i="69"/>
  <c r="C136" i="26"/>
  <c r="D73" i="69"/>
  <c r="H138" i="26"/>
  <c r="I75" i="69"/>
  <c r="C140" i="26"/>
  <c r="D77" i="69"/>
  <c r="L140" i="26"/>
  <c r="Q77" i="69"/>
  <c r="C58" i="26"/>
  <c r="D65" i="70"/>
  <c r="L58" i="26"/>
  <c r="Q65" i="70"/>
  <c r="H60" i="26"/>
  <c r="I67" i="70"/>
  <c r="C62" i="26"/>
  <c r="D69" i="70"/>
  <c r="L62" i="26"/>
  <c r="Q69" i="70"/>
  <c r="H64" i="26"/>
  <c r="I71" i="70"/>
  <c r="I117" i="26"/>
  <c r="CF141" i="17"/>
  <c r="C66" i="26"/>
  <c r="D73" i="70"/>
  <c r="H68" i="26"/>
  <c r="I75" i="70"/>
  <c r="C70" i="26"/>
  <c r="D77" i="70"/>
  <c r="CC92" i="17"/>
  <c r="L28" i="70"/>
  <c r="B33" i="26"/>
  <c r="CC109" i="17"/>
  <c r="CD109" i="17"/>
  <c r="L11" i="74"/>
  <c r="K14" i="74"/>
  <c r="J14" i="74"/>
  <c r="L14" i="74"/>
  <c r="B17" i="19"/>
  <c r="BL244" i="17"/>
  <c r="BM244" i="17"/>
  <c r="B21" i="19"/>
  <c r="BL248" i="17"/>
  <c r="BM248" i="17"/>
  <c r="B53" i="19"/>
  <c r="BL280" i="17"/>
  <c r="BM280" i="17"/>
  <c r="B57" i="19"/>
  <c r="BL284" i="17"/>
  <c r="BM284" i="17"/>
  <c r="K39" i="74"/>
  <c r="J39" i="74"/>
  <c r="J67" i="74"/>
  <c r="K67" i="74"/>
  <c r="B70" i="19"/>
  <c r="BL297" i="17"/>
  <c r="BM297" i="17"/>
  <c r="B74" i="19"/>
  <c r="BL301" i="17"/>
  <c r="BM301" i="17"/>
  <c r="DF499" i="17"/>
  <c r="D99" i="34"/>
  <c r="E15" i="72"/>
  <c r="K15" i="72"/>
  <c r="DO500" i="17"/>
  <c r="J100" i="34"/>
  <c r="N16" i="72"/>
  <c r="DG502" i="17"/>
  <c r="E102" i="34"/>
  <c r="F18" i="72"/>
  <c r="DN503" i="17"/>
  <c r="I103" i="34"/>
  <c r="M19" i="72"/>
  <c r="DI505" i="17"/>
  <c r="G105" i="34"/>
  <c r="H21" i="72"/>
  <c r="K21" i="72"/>
  <c r="H29" i="72"/>
  <c r="DI513" i="17"/>
  <c r="G113" i="34"/>
  <c r="DA495" i="17"/>
  <c r="L5" i="34"/>
  <c r="Q11" i="71"/>
  <c r="CS497" i="17"/>
  <c r="H7" i="34"/>
  <c r="I13" i="71"/>
  <c r="CQ498" i="17"/>
  <c r="F8" i="34"/>
  <c r="G14" i="71"/>
  <c r="CR500" i="17"/>
  <c r="G10" i="34"/>
  <c r="H16" i="71"/>
  <c r="J17" i="71"/>
  <c r="K17" i="71"/>
  <c r="L17" i="71"/>
  <c r="CO510" i="17"/>
  <c r="E26" i="71"/>
  <c r="J26" i="71"/>
  <c r="CX511" i="17"/>
  <c r="J21" i="34"/>
  <c r="N27" i="71"/>
  <c r="CX519" i="17"/>
  <c r="J29" i="34"/>
  <c r="N35" i="71"/>
  <c r="CS525" i="17"/>
  <c r="H35" i="34"/>
  <c r="I41" i="71"/>
  <c r="CP529" i="17"/>
  <c r="E39" i="34"/>
  <c r="F45" i="71"/>
  <c r="CW530" i="17"/>
  <c r="I40" i="34"/>
  <c r="M46" i="71"/>
  <c r="DA531" i="17"/>
  <c r="L41" i="34"/>
  <c r="Q47" i="71"/>
  <c r="CM533" i="17"/>
  <c r="C49" i="71"/>
  <c r="CN535" i="17"/>
  <c r="CT535" i="17"/>
  <c r="D51" i="71"/>
  <c r="CX539" i="17"/>
  <c r="J49" i="34"/>
  <c r="N55" i="71"/>
  <c r="CP541" i="17"/>
  <c r="E51" i="34"/>
  <c r="F57" i="71"/>
  <c r="CW542" i="17"/>
  <c r="I52" i="34"/>
  <c r="M58" i="71"/>
  <c r="DA543" i="17"/>
  <c r="L53" i="34"/>
  <c r="Q59" i="71"/>
  <c r="CY548" i="17"/>
  <c r="K58" i="34"/>
  <c r="O64" i="71"/>
  <c r="CO554" i="17"/>
  <c r="D64" i="34"/>
  <c r="E70" i="71"/>
  <c r="DA555" i="17"/>
  <c r="L65" i="34"/>
  <c r="Q71" i="71"/>
  <c r="B71" i="34"/>
  <c r="K81" i="71"/>
  <c r="CP569" i="17"/>
  <c r="E79" i="34"/>
  <c r="F85" i="71"/>
  <c r="CR572" i="17"/>
  <c r="G82" i="34"/>
  <c r="H88" i="71"/>
  <c r="CO574" i="17"/>
  <c r="D84" i="34"/>
  <c r="E90" i="71"/>
  <c r="J90" i="71"/>
  <c r="CP577" i="17"/>
  <c r="E87" i="34"/>
  <c r="F93" i="71"/>
  <c r="DE517" i="17"/>
  <c r="C117" i="34"/>
  <c r="D33" i="72"/>
  <c r="DP518" i="17"/>
  <c r="K118" i="34"/>
  <c r="O34" i="72"/>
  <c r="DF520" i="17"/>
  <c r="D120" i="34"/>
  <c r="E36" i="72"/>
  <c r="J36" i="72"/>
  <c r="DR521" i="17"/>
  <c r="L121" i="34"/>
  <c r="Q37" i="72"/>
  <c r="B123" i="34"/>
  <c r="DK523" i="17"/>
  <c r="DL523" i="17"/>
  <c r="DP526" i="17"/>
  <c r="K126" i="34"/>
  <c r="O42" i="72"/>
  <c r="DH532" i="17"/>
  <c r="F132" i="34"/>
  <c r="G48" i="72"/>
  <c r="K48" i="72"/>
  <c r="DO541" i="17"/>
  <c r="J141" i="34"/>
  <c r="N57" i="72"/>
  <c r="B143" i="34"/>
  <c r="DJ547" i="17"/>
  <c r="H147" i="34"/>
  <c r="I63" i="72"/>
  <c r="DD551" i="17"/>
  <c r="C67" i="72"/>
  <c r="DE553" i="17"/>
  <c r="C153" i="34"/>
  <c r="DJ555" i="17"/>
  <c r="H155" i="34"/>
  <c r="I71" i="72"/>
  <c r="DH556" i="17"/>
  <c r="F156" i="34"/>
  <c r="G72" i="72"/>
  <c r="J72" i="72"/>
  <c r="K72" i="72"/>
  <c r="L72" i="72"/>
  <c r="DE561" i="17"/>
  <c r="DK561" i="17"/>
  <c r="D77" i="72"/>
  <c r="DP562" i="17"/>
  <c r="K162" i="34"/>
  <c r="DF564" i="17"/>
  <c r="D164" i="34"/>
  <c r="E80" i="72"/>
  <c r="DR565" i="17"/>
  <c r="L165" i="34"/>
  <c r="Q81" i="72"/>
  <c r="B167" i="34"/>
  <c r="DK567" i="17"/>
  <c r="DL567" i="17"/>
  <c r="DP570" i="17"/>
  <c r="K170" i="34"/>
  <c r="B175" i="34"/>
  <c r="DL575" i="17"/>
  <c r="DO577" i="17"/>
  <c r="J177" i="34"/>
  <c r="N93" i="72"/>
  <c r="L93" i="72"/>
  <c r="B179" i="34"/>
  <c r="L16" i="17"/>
  <c r="K93" i="26"/>
  <c r="BQ134" i="17"/>
  <c r="I95" i="26"/>
  <c r="BO136" i="17"/>
  <c r="K97" i="26"/>
  <c r="BQ138" i="17"/>
  <c r="I103" i="26"/>
  <c r="BO144" i="17"/>
  <c r="K110" i="26"/>
  <c r="CH134" i="17"/>
  <c r="K114" i="26"/>
  <c r="CH138" i="17"/>
  <c r="K122" i="26"/>
  <c r="CH146" i="17"/>
  <c r="B7" i="26"/>
  <c r="CD83" i="17"/>
  <c r="CC83" i="17"/>
  <c r="CE83" i="17"/>
  <c r="L35" i="70"/>
  <c r="L39" i="70"/>
  <c r="CD121" i="17"/>
  <c r="B16" i="19"/>
  <c r="BL243" i="17"/>
  <c r="BM243" i="17"/>
  <c r="J34" i="74"/>
  <c r="K34" i="74"/>
  <c r="J21" i="72"/>
  <c r="K42" i="72"/>
  <c r="J42" i="72"/>
  <c r="B52" i="34"/>
  <c r="K33" i="69"/>
  <c r="J33" i="69"/>
  <c r="J20" i="69"/>
  <c r="K20" i="69"/>
  <c r="L20" i="69"/>
  <c r="J11" i="68"/>
  <c r="K11" i="68"/>
  <c r="L11" i="68"/>
  <c r="B128" i="26"/>
  <c r="C65" i="69"/>
  <c r="D133" i="26"/>
  <c r="E70" i="69"/>
  <c r="B136" i="26"/>
  <c r="C73" i="69"/>
  <c r="E58" i="26"/>
  <c r="F65" i="70"/>
  <c r="D63" i="26"/>
  <c r="E70" i="70"/>
  <c r="E66" i="26"/>
  <c r="F73" i="70"/>
  <c r="J41" i="70"/>
  <c r="K41" i="70"/>
  <c r="J58" i="70"/>
  <c r="K58" i="70"/>
  <c r="L58" i="70"/>
  <c r="B15" i="19"/>
  <c r="BL242" i="17"/>
  <c r="BM242" i="17"/>
  <c r="J65" i="74"/>
  <c r="K65" i="74"/>
  <c r="DJ496" i="17"/>
  <c r="H96" i="34"/>
  <c r="I12" i="72"/>
  <c r="J24" i="72"/>
  <c r="K24" i="72"/>
  <c r="DA509" i="17"/>
  <c r="L19" i="34"/>
  <c r="Q25" i="71"/>
  <c r="CR518" i="17"/>
  <c r="G28" i="34"/>
  <c r="H34" i="71"/>
  <c r="DA533" i="17"/>
  <c r="L43" i="34"/>
  <c r="Q49" i="71"/>
  <c r="CM555" i="17"/>
  <c r="C71" i="71"/>
  <c r="CX577" i="17"/>
  <c r="J87" i="34"/>
  <c r="N93" i="71"/>
  <c r="DG529" i="17"/>
  <c r="E129" i="34"/>
  <c r="F45" i="72"/>
  <c r="DE535" i="17"/>
  <c r="C135" i="34"/>
  <c r="D51" i="72"/>
  <c r="DN542" i="17"/>
  <c r="I142" i="34"/>
  <c r="M58" i="72"/>
  <c r="B149" i="34"/>
  <c r="DL549" i="17"/>
  <c r="DK549" i="17"/>
  <c r="DF554" i="17"/>
  <c r="D154" i="34"/>
  <c r="E70" i="72"/>
  <c r="DO563" i="17"/>
  <c r="J163" i="34"/>
  <c r="N79" i="72"/>
  <c r="L79" i="72"/>
  <c r="B165" i="34"/>
  <c r="DI572" i="17"/>
  <c r="G172" i="34"/>
  <c r="DG577" i="17"/>
  <c r="E177" i="34"/>
  <c r="F93" i="72"/>
  <c r="CX556" i="17"/>
  <c r="J66" i="34"/>
  <c r="N72" i="71"/>
  <c r="CR573" i="17"/>
  <c r="G83" i="34"/>
  <c r="H89" i="71"/>
  <c r="J64" i="72"/>
  <c r="K64" i="72"/>
  <c r="L64" i="72"/>
  <c r="DR566" i="17"/>
  <c r="L166" i="34"/>
  <c r="Q82" i="72"/>
  <c r="G132" i="26"/>
  <c r="H69" i="69"/>
  <c r="G140" i="26"/>
  <c r="H77" i="69"/>
  <c r="F68" i="26"/>
  <c r="G75" i="70"/>
  <c r="K66" i="74"/>
  <c r="J66" i="74"/>
  <c r="K74" i="74"/>
  <c r="J74" i="74"/>
  <c r="J57" i="70"/>
  <c r="K57" i="70"/>
  <c r="L57" i="70"/>
  <c r="J94" i="26"/>
  <c r="BP135" i="17"/>
  <c r="J102" i="26"/>
  <c r="BP143" i="17"/>
  <c r="H57" i="26"/>
  <c r="I64" i="70"/>
  <c r="C59" i="26"/>
  <c r="D66" i="70"/>
  <c r="B61" i="26"/>
  <c r="C68" i="70"/>
  <c r="B26" i="26"/>
  <c r="CC102" i="17"/>
  <c r="CD102" i="17"/>
  <c r="B30" i="26"/>
  <c r="CC106" i="17"/>
  <c r="CD106" i="17"/>
  <c r="CE123" i="17"/>
  <c r="B50" i="19"/>
  <c r="BL277" i="17"/>
  <c r="BM277" i="17"/>
  <c r="F189" i="17"/>
  <c r="F11" i="73"/>
  <c r="J11" i="73"/>
  <c r="B468" i="1"/>
  <c r="B484" i="1"/>
  <c r="B406" i="1"/>
  <c r="B466" i="1"/>
  <c r="B469" i="1"/>
  <c r="L35" i="2"/>
  <c r="B233" i="1"/>
  <c r="B33" i="1"/>
  <c r="J73" i="2"/>
  <c r="K73" i="2"/>
  <c r="J83" i="71"/>
  <c r="K83" i="71"/>
  <c r="K35" i="69"/>
  <c r="J35" i="69"/>
  <c r="L35" i="69"/>
  <c r="J28" i="68"/>
  <c r="K28" i="68"/>
  <c r="J36" i="68"/>
  <c r="K36" i="68"/>
  <c r="J15" i="74"/>
  <c r="K15" i="74"/>
  <c r="J87" i="71"/>
  <c r="K87" i="71"/>
  <c r="L87" i="71"/>
  <c r="J45" i="70"/>
  <c r="K45" i="70"/>
  <c r="J14" i="69"/>
  <c r="K14" i="69"/>
  <c r="L14" i="69"/>
  <c r="J18" i="69"/>
  <c r="K18" i="69"/>
  <c r="J22" i="69"/>
  <c r="K22" i="69"/>
  <c r="K11" i="73"/>
  <c r="J15" i="73"/>
  <c r="K15" i="73"/>
  <c r="L15" i="73"/>
  <c r="J19" i="73"/>
  <c r="K19" i="73"/>
  <c r="J23" i="73"/>
  <c r="K23" i="73"/>
  <c r="L23" i="73"/>
  <c r="J13" i="68"/>
  <c r="K13" i="68"/>
  <c r="J45" i="68"/>
  <c r="K45" i="68"/>
  <c r="J49" i="68"/>
  <c r="K49" i="68"/>
  <c r="J53" i="68"/>
  <c r="K53" i="68"/>
  <c r="BK134" i="17"/>
  <c r="C130" i="26"/>
  <c r="D67" i="69"/>
  <c r="L130" i="26"/>
  <c r="Q67" i="69"/>
  <c r="H132" i="26"/>
  <c r="I69" i="69"/>
  <c r="C134" i="26"/>
  <c r="D71" i="69"/>
  <c r="L134" i="26"/>
  <c r="Q71" i="69"/>
  <c r="H136" i="26"/>
  <c r="I73" i="69"/>
  <c r="C138" i="26"/>
  <c r="D75" i="69"/>
  <c r="L138" i="26"/>
  <c r="Q75" i="69"/>
  <c r="H140" i="26"/>
  <c r="I77" i="69"/>
  <c r="H58" i="26"/>
  <c r="I65" i="70"/>
  <c r="BW136" i="17"/>
  <c r="CD136" i="17"/>
  <c r="K67" i="70"/>
  <c r="L60" i="26"/>
  <c r="Q67" i="70"/>
  <c r="BW140" i="17"/>
  <c r="CC140" i="17"/>
  <c r="J71" i="70"/>
  <c r="L64" i="26"/>
  <c r="Q71" i="70"/>
  <c r="H66" i="26"/>
  <c r="I73" i="70"/>
  <c r="C68" i="26"/>
  <c r="D75" i="70"/>
  <c r="L68" i="26"/>
  <c r="Q75" i="70"/>
  <c r="H70" i="26"/>
  <c r="I77" i="70"/>
  <c r="CD82" i="17"/>
  <c r="CE82" i="17"/>
  <c r="CC90" i="17"/>
  <c r="CD94" i="17"/>
  <c r="B23" i="26"/>
  <c r="CC99" i="17"/>
  <c r="CD99" i="17"/>
  <c r="J33" i="70"/>
  <c r="K33" i="70"/>
  <c r="L34" i="70"/>
  <c r="J54" i="70"/>
  <c r="K54" i="70"/>
  <c r="L54" i="70"/>
  <c r="L202" i="17"/>
  <c r="B11" i="19"/>
  <c r="BL238" i="17"/>
  <c r="BM238" i="17"/>
  <c r="BN238" i="17"/>
  <c r="J48" i="74"/>
  <c r="K48" i="74"/>
  <c r="BM278" i="17"/>
  <c r="BN278" i="17"/>
  <c r="J56" i="74"/>
  <c r="K56" i="74"/>
  <c r="BM286" i="17"/>
  <c r="BN286" i="17"/>
  <c r="K29" i="74"/>
  <c r="J29" i="74"/>
  <c r="K33" i="74"/>
  <c r="J33" i="74"/>
  <c r="B36" i="19"/>
  <c r="BL263" i="17"/>
  <c r="BM263" i="17"/>
  <c r="B40" i="19"/>
  <c r="BL267" i="17"/>
  <c r="BM267" i="17"/>
  <c r="DP495" i="17"/>
  <c r="K95" i="34"/>
  <c r="O11" i="72"/>
  <c r="DO498" i="17"/>
  <c r="J98" i="34"/>
  <c r="N14" i="72"/>
  <c r="B100" i="34"/>
  <c r="DK500" i="17"/>
  <c r="J20" i="72"/>
  <c r="K20" i="72"/>
  <c r="DI507" i="17"/>
  <c r="G107" i="34"/>
  <c r="H23" i="72"/>
  <c r="DF509" i="17"/>
  <c r="D109" i="34"/>
  <c r="E25" i="72"/>
  <c r="K25" i="72"/>
  <c r="J25" i="72"/>
  <c r="L25" i="72"/>
  <c r="DO510" i="17"/>
  <c r="J110" i="34"/>
  <c r="N26" i="72"/>
  <c r="B112" i="34"/>
  <c r="CR502" i="17"/>
  <c r="G12" i="34"/>
  <c r="H18" i="71"/>
  <c r="CM503" i="17"/>
  <c r="C19" i="71"/>
  <c r="CM507" i="17"/>
  <c r="C23" i="71"/>
  <c r="CN509" i="17"/>
  <c r="C19" i="34"/>
  <c r="D25" i="71"/>
  <c r="J25" i="71"/>
  <c r="CM511" i="17"/>
  <c r="C27" i="71"/>
  <c r="CN513" i="17"/>
  <c r="C23" i="34"/>
  <c r="D29" i="71"/>
  <c r="J29" i="71"/>
  <c r="CX517" i="17"/>
  <c r="J27" i="34"/>
  <c r="CP519" i="17"/>
  <c r="E29" i="34"/>
  <c r="F35" i="71"/>
  <c r="CW520" i="17"/>
  <c r="I30" i="34"/>
  <c r="M36" i="71"/>
  <c r="CR522" i="17"/>
  <c r="CT522" i="17"/>
  <c r="H38" i="71"/>
  <c r="J38" i="71"/>
  <c r="K38" i="71"/>
  <c r="L38" i="71"/>
  <c r="J39" i="71"/>
  <c r="K39" i="71"/>
  <c r="CR530" i="17"/>
  <c r="G40" i="34"/>
  <c r="H46" i="71"/>
  <c r="J46" i="71"/>
  <c r="CN533" i="17"/>
  <c r="C43" i="34"/>
  <c r="D49" i="71"/>
  <c r="J51" i="71"/>
  <c r="K51" i="71"/>
  <c r="K55" i="71"/>
  <c r="J55" i="71"/>
  <c r="CR546" i="17"/>
  <c r="G56" i="34"/>
  <c r="H62" i="71"/>
  <c r="CM547" i="17"/>
  <c r="C63" i="71"/>
  <c r="CP551" i="17"/>
  <c r="E61" i="34"/>
  <c r="F67" i="71"/>
  <c r="CW552" i="17"/>
  <c r="I62" i="34"/>
  <c r="M68" i="71"/>
  <c r="J68" i="71"/>
  <c r="L68" i="71"/>
  <c r="DA553" i="17"/>
  <c r="L63" i="34"/>
  <c r="Q69" i="71"/>
  <c r="CP555" i="17"/>
  <c r="E65" i="34"/>
  <c r="F71" i="71"/>
  <c r="CW556" i="17"/>
  <c r="I66" i="34"/>
  <c r="M72" i="71"/>
  <c r="DA557" i="17"/>
  <c r="L67" i="34"/>
  <c r="Q73" i="71"/>
  <c r="CR562" i="17"/>
  <c r="G72" i="34"/>
  <c r="H78" i="71"/>
  <c r="CM563" i="17"/>
  <c r="C79" i="71"/>
  <c r="CX565" i="17"/>
  <c r="J75" i="34"/>
  <c r="N81" i="71"/>
  <c r="L81" i="71"/>
  <c r="CT567" i="17"/>
  <c r="CT571" i="17"/>
  <c r="CV571" i="17"/>
  <c r="CW576" i="17"/>
  <c r="I86" i="34"/>
  <c r="M92" i="71"/>
  <c r="J33" i="72"/>
  <c r="K33" i="72"/>
  <c r="DE519" i="17"/>
  <c r="C119" i="34"/>
  <c r="D35" i="72"/>
  <c r="B121" i="34"/>
  <c r="DK521" i="17"/>
  <c r="DL521" i="17"/>
  <c r="DJ525" i="17"/>
  <c r="H125" i="34"/>
  <c r="I41" i="72"/>
  <c r="L42" i="72"/>
  <c r="DI528" i="17"/>
  <c r="G128" i="34"/>
  <c r="H44" i="72"/>
  <c r="K44" i="72"/>
  <c r="J44" i="72"/>
  <c r="L44" i="72"/>
  <c r="DD529" i="17"/>
  <c r="C45" i="72"/>
  <c r="DE531" i="17"/>
  <c r="C131" i="34"/>
  <c r="D47" i="72"/>
  <c r="J47" i="72"/>
  <c r="DG533" i="17"/>
  <c r="E133" i="34"/>
  <c r="F49" i="72"/>
  <c r="DN534" i="17"/>
  <c r="I134" i="34"/>
  <c r="M50" i="72"/>
  <c r="DR535" i="17"/>
  <c r="L135" i="34"/>
  <c r="Q51" i="72"/>
  <c r="DI540" i="17"/>
  <c r="G140" i="34"/>
  <c r="H56" i="72"/>
  <c r="DD541" i="17"/>
  <c r="C57" i="72"/>
  <c r="DE543" i="17"/>
  <c r="C143" i="34"/>
  <c r="D59" i="72"/>
  <c r="J59" i="72"/>
  <c r="DP544" i="17"/>
  <c r="K144" i="34"/>
  <c r="O60" i="72"/>
  <c r="DI552" i="17"/>
  <c r="G152" i="34"/>
  <c r="H68" i="72"/>
  <c r="DH554" i="17"/>
  <c r="F154" i="34"/>
  <c r="G70" i="72"/>
  <c r="J70" i="72"/>
  <c r="J77" i="72"/>
  <c r="K77" i="72"/>
  <c r="DJ569" i="17"/>
  <c r="H169" i="34"/>
  <c r="I85" i="72"/>
  <c r="DG573" i="17"/>
  <c r="E173" i="34"/>
  <c r="F89" i="72"/>
  <c r="DN574" i="17"/>
  <c r="I174" i="34"/>
  <c r="M90" i="72"/>
  <c r="L90" i="72"/>
  <c r="DR575" i="17"/>
  <c r="L175" i="34"/>
  <c r="Q91" i="72"/>
  <c r="DD577" i="17"/>
  <c r="C93" i="72"/>
  <c r="DE579" i="17"/>
  <c r="C179" i="34"/>
  <c r="CP546" i="17"/>
  <c r="E56" i="34"/>
  <c r="F62" i="71"/>
  <c r="DA548" i="17"/>
  <c r="L58" i="34"/>
  <c r="Q64" i="71"/>
  <c r="J66" i="71"/>
  <c r="K66" i="71"/>
  <c r="J70" i="71"/>
  <c r="K70" i="71"/>
  <c r="M70" i="71"/>
  <c r="L70" i="71"/>
  <c r="CM562" i="17"/>
  <c r="C78" i="71"/>
  <c r="CN564" i="17"/>
  <c r="C74" i="34"/>
  <c r="D80" i="71"/>
  <c r="B76" i="34"/>
  <c r="CU566" i="17"/>
  <c r="CX572" i="17"/>
  <c r="J82" i="34"/>
  <c r="N88" i="71"/>
  <c r="CN576" i="17"/>
  <c r="C86" i="34"/>
  <c r="D92" i="71"/>
  <c r="K92" i="71"/>
  <c r="B88" i="34"/>
  <c r="CU578" i="17"/>
  <c r="CT578" i="17"/>
  <c r="DO522" i="17"/>
  <c r="J122" i="34"/>
  <c r="N38" i="72"/>
  <c r="DN525" i="17"/>
  <c r="I125" i="34"/>
  <c r="M41" i="72"/>
  <c r="DI535" i="17"/>
  <c r="G135" i="34"/>
  <c r="H51" i="72"/>
  <c r="DO550" i="17"/>
  <c r="J150" i="34"/>
  <c r="N66" i="72"/>
  <c r="DN565" i="17"/>
  <c r="I165" i="34"/>
  <c r="M81" i="72"/>
  <c r="L81" i="72"/>
  <c r="DJ568" i="17"/>
  <c r="H168" i="34"/>
  <c r="I84" i="72"/>
  <c r="DI571" i="17"/>
  <c r="G171" i="34"/>
  <c r="DO578" i="17"/>
  <c r="J178" i="34"/>
  <c r="N94" i="72"/>
  <c r="C127" i="26"/>
  <c r="D64" i="69"/>
  <c r="E129" i="26"/>
  <c r="F66" i="69"/>
  <c r="H133" i="26"/>
  <c r="I70" i="69"/>
  <c r="C135" i="26"/>
  <c r="D72" i="69"/>
  <c r="E137" i="26"/>
  <c r="F74" i="69"/>
  <c r="L57" i="26"/>
  <c r="Q64" i="70"/>
  <c r="L61" i="26"/>
  <c r="Q68" i="70"/>
  <c r="L65" i="26"/>
  <c r="Q72" i="70"/>
  <c r="L69" i="26"/>
  <c r="Q76" i="70"/>
  <c r="J17" i="70"/>
  <c r="K17" i="70"/>
  <c r="L17" i="70"/>
  <c r="CD117" i="17"/>
  <c r="J13" i="74"/>
  <c r="K13" i="74"/>
  <c r="L13" i="74"/>
  <c r="L18" i="74"/>
  <c r="J30" i="74"/>
  <c r="K30" i="74"/>
  <c r="B37" i="19"/>
  <c r="BL264" i="17"/>
  <c r="BM264" i="17"/>
  <c r="K17" i="72"/>
  <c r="J17" i="72"/>
  <c r="CN498" i="17"/>
  <c r="D14" i="71"/>
  <c r="J14" i="71"/>
  <c r="K36" i="71"/>
  <c r="J36" i="71"/>
  <c r="J64" i="71"/>
  <c r="K64" i="71"/>
  <c r="L64" i="71"/>
  <c r="B142" i="34"/>
  <c r="J42" i="71"/>
  <c r="K42" i="71"/>
  <c r="J22" i="70"/>
  <c r="K22" i="70"/>
  <c r="L22" i="70"/>
  <c r="J53" i="70"/>
  <c r="K53" i="70"/>
  <c r="L53" i="70"/>
  <c r="J28" i="69"/>
  <c r="K28" i="69"/>
  <c r="L29" i="69"/>
  <c r="J34" i="69"/>
  <c r="K34" i="69"/>
  <c r="L34" i="69"/>
  <c r="J40" i="69"/>
  <c r="K40" i="69"/>
  <c r="J29" i="73"/>
  <c r="K29" i="73"/>
  <c r="J35" i="73"/>
  <c r="K35" i="73"/>
  <c r="J39" i="73"/>
  <c r="K39" i="73"/>
  <c r="J38" i="68"/>
  <c r="K38" i="68"/>
  <c r="J64" i="68"/>
  <c r="K64" i="68"/>
  <c r="L64" i="68"/>
  <c r="BN93" i="17"/>
  <c r="I93" i="26"/>
  <c r="BO134" i="17"/>
  <c r="K95" i="26"/>
  <c r="BQ136" i="17"/>
  <c r="K99" i="26"/>
  <c r="BQ140" i="17"/>
  <c r="I101" i="26"/>
  <c r="BO142" i="17"/>
  <c r="BQ144" i="17"/>
  <c r="K103" i="26"/>
  <c r="BL110" i="17"/>
  <c r="E57" i="26"/>
  <c r="F64" i="70"/>
  <c r="D58" i="26"/>
  <c r="E65" i="70"/>
  <c r="F58" i="26"/>
  <c r="G65" i="70"/>
  <c r="G60" i="26"/>
  <c r="H67" i="70"/>
  <c r="BY137" i="17"/>
  <c r="D62" i="26"/>
  <c r="E69" i="70"/>
  <c r="F62" i="26"/>
  <c r="G69" i="70"/>
  <c r="G64" i="26"/>
  <c r="H71" i="70"/>
  <c r="E65" i="26"/>
  <c r="F72" i="70"/>
  <c r="B65" i="26"/>
  <c r="CC141" i="17"/>
  <c r="J72" i="70"/>
  <c r="CD141" i="17"/>
  <c r="K72" i="70"/>
  <c r="C72" i="70"/>
  <c r="D66" i="26"/>
  <c r="E73" i="70"/>
  <c r="F66" i="26"/>
  <c r="G73" i="70"/>
  <c r="G68" i="26"/>
  <c r="H75" i="70"/>
  <c r="E69" i="26"/>
  <c r="F76" i="70"/>
  <c r="B69" i="26"/>
  <c r="CC145" i="17"/>
  <c r="J76" i="70"/>
  <c r="CD145" i="17"/>
  <c r="K76" i="70"/>
  <c r="C76" i="70"/>
  <c r="D70" i="26"/>
  <c r="E77" i="70"/>
  <c r="BZ146" i="17"/>
  <c r="CC146" i="17"/>
  <c r="J77" i="70"/>
  <c r="J11" i="70"/>
  <c r="K11" i="70"/>
  <c r="J15" i="70"/>
  <c r="K15" i="70"/>
  <c r="L16" i="70"/>
  <c r="J19" i="70"/>
  <c r="K19" i="70"/>
  <c r="L19" i="70"/>
  <c r="L20" i="70"/>
  <c r="CD127" i="17"/>
  <c r="CE127" i="17"/>
  <c r="B10" i="19"/>
  <c r="BL237" i="17"/>
  <c r="BM237" i="17"/>
  <c r="BN237" i="17"/>
  <c r="BL241" i="17"/>
  <c r="B18" i="19"/>
  <c r="BL245" i="17"/>
  <c r="BM245" i="17"/>
  <c r="BN245" i="17"/>
  <c r="BL249" i="17"/>
  <c r="K55" i="74"/>
  <c r="J55" i="74"/>
  <c r="L56" i="74"/>
  <c r="K59" i="74"/>
  <c r="J59" i="74"/>
  <c r="L59" i="74"/>
  <c r="B63" i="19"/>
  <c r="BM290" i="17"/>
  <c r="BL290" i="17"/>
  <c r="B71" i="19"/>
  <c r="BM298" i="17"/>
  <c r="BL298" i="17"/>
  <c r="DE497" i="17"/>
  <c r="C97" i="34"/>
  <c r="D13" i="72"/>
  <c r="B99" i="34"/>
  <c r="L16" i="72"/>
  <c r="DG503" i="17"/>
  <c r="E103" i="34"/>
  <c r="F19" i="72"/>
  <c r="DP506" i="17"/>
  <c r="K106" i="34"/>
  <c r="DN508" i="17"/>
  <c r="I108" i="34"/>
  <c r="M24" i="72"/>
  <c r="DR509" i="17"/>
  <c r="L109" i="34"/>
  <c r="Q25" i="72"/>
  <c r="DF512" i="17"/>
  <c r="D112" i="34"/>
  <c r="E28" i="72"/>
  <c r="J28" i="72"/>
  <c r="DR513" i="17"/>
  <c r="L113" i="34"/>
  <c r="Q29" i="72"/>
  <c r="CO499" i="17"/>
  <c r="D9" i="34"/>
  <c r="E15" i="71"/>
  <c r="CX500" i="17"/>
  <c r="J10" i="34"/>
  <c r="N16" i="71"/>
  <c r="CP502" i="17"/>
  <c r="E12" i="34"/>
  <c r="F18" i="71"/>
  <c r="J18" i="71"/>
  <c r="CW503" i="17"/>
  <c r="I13" i="34"/>
  <c r="M19" i="71"/>
  <c r="DA504" i="17"/>
  <c r="L14" i="34"/>
  <c r="Q20" i="71"/>
  <c r="DA512" i="17"/>
  <c r="L22" i="34"/>
  <c r="Q28" i="71"/>
  <c r="CY517" i="17"/>
  <c r="K27" i="34"/>
  <c r="CT526" i="17"/>
  <c r="CN528" i="17"/>
  <c r="C38" i="34"/>
  <c r="D44" i="71"/>
  <c r="K44" i="71"/>
  <c r="J44" i="71"/>
  <c r="L44" i="71"/>
  <c r="CY529" i="17"/>
  <c r="K39" i="34"/>
  <c r="O45" i="71"/>
  <c r="CO531" i="17"/>
  <c r="D41" i="34"/>
  <c r="E47" i="71"/>
  <c r="J47" i="71"/>
  <c r="CX532" i="17"/>
  <c r="J42" i="34"/>
  <c r="N48" i="71"/>
  <c r="CN544" i="17"/>
  <c r="C54" i="34"/>
  <c r="D60" i="71"/>
  <c r="H60" i="71"/>
  <c r="K60" i="71"/>
  <c r="J60" i="71"/>
  <c r="L60" i="71"/>
  <c r="CQ547" i="17"/>
  <c r="F57" i="34"/>
  <c r="G63" i="71"/>
  <c r="CY561" i="17"/>
  <c r="K71" i="34"/>
  <c r="O77" i="71"/>
  <c r="L83" i="71"/>
  <c r="J86" i="71"/>
  <c r="K86" i="71"/>
  <c r="CY573" i="17"/>
  <c r="K83" i="34"/>
  <c r="O89" i="71"/>
  <c r="DE522" i="17"/>
  <c r="C122" i="34"/>
  <c r="D38" i="72"/>
  <c r="DF525" i="17"/>
  <c r="D125" i="34"/>
  <c r="E41" i="72"/>
  <c r="B132" i="34"/>
  <c r="DL532" i="17"/>
  <c r="DE534" i="17"/>
  <c r="C134" i="34"/>
  <c r="D50" i="72"/>
  <c r="K50" i="72"/>
  <c r="J50" i="72"/>
  <c r="L50" i="72"/>
  <c r="DI539" i="17"/>
  <c r="G139" i="34"/>
  <c r="H55" i="72"/>
  <c r="J55" i="72"/>
  <c r="K55" i="72"/>
  <c r="L55" i="72"/>
  <c r="B144" i="34"/>
  <c r="DL544" i="17"/>
  <c r="DK544" i="17"/>
  <c r="DI551" i="17"/>
  <c r="G151" i="34"/>
  <c r="H67" i="72"/>
  <c r="DN553" i="17"/>
  <c r="I153" i="34"/>
  <c r="B164" i="34"/>
  <c r="DG568" i="17"/>
  <c r="E168" i="34"/>
  <c r="F84" i="72"/>
  <c r="DR570" i="17"/>
  <c r="L170" i="34"/>
  <c r="Q86" i="72"/>
  <c r="F130" i="26"/>
  <c r="G67" i="69"/>
  <c r="BI140" i="17"/>
  <c r="B137" i="26"/>
  <c r="C74" i="69"/>
  <c r="C139" i="26"/>
  <c r="D76" i="69"/>
  <c r="BW133" i="17"/>
  <c r="H59" i="26"/>
  <c r="I66" i="70"/>
  <c r="C61" i="26"/>
  <c r="D68" i="70"/>
  <c r="CB139" i="17"/>
  <c r="CG141" i="17"/>
  <c r="CB143" i="17"/>
  <c r="C69" i="26"/>
  <c r="D76" i="70"/>
  <c r="J21" i="70"/>
  <c r="K21" i="70"/>
  <c r="L21" i="70"/>
  <c r="K30" i="70"/>
  <c r="J30" i="70"/>
  <c r="B56" i="19"/>
  <c r="BL283" i="17"/>
  <c r="BM283" i="17"/>
  <c r="J80" i="71"/>
  <c r="K80" i="71"/>
  <c r="B86" i="34"/>
  <c r="CT576" i="17"/>
  <c r="CU576" i="17"/>
  <c r="CV576" i="17"/>
  <c r="B122" i="34"/>
  <c r="B19" i="19"/>
  <c r="BL246" i="17"/>
  <c r="BM246" i="17"/>
  <c r="K16" i="71"/>
  <c r="J49" i="70"/>
  <c r="K49" i="70"/>
  <c r="J11" i="69"/>
  <c r="K11" i="69"/>
  <c r="L11" i="69"/>
  <c r="J13" i="69"/>
  <c r="K13" i="69"/>
  <c r="J23" i="69"/>
  <c r="K23" i="69"/>
  <c r="J46" i="69"/>
  <c r="K46" i="69"/>
  <c r="J54" i="69"/>
  <c r="K54" i="69"/>
  <c r="L54" i="69"/>
  <c r="J56" i="69"/>
  <c r="K56" i="69"/>
  <c r="L56" i="69"/>
  <c r="J18" i="73"/>
  <c r="K18" i="73"/>
  <c r="J24" i="73"/>
  <c r="K24" i="73"/>
  <c r="J22" i="68"/>
  <c r="K22" i="68"/>
  <c r="L22" i="68"/>
  <c r="J46" i="68"/>
  <c r="K46" i="68"/>
  <c r="L46" i="68"/>
  <c r="L38" i="17"/>
  <c r="I92" i="26"/>
  <c r="BO133" i="17"/>
  <c r="M64" i="69"/>
  <c r="K94" i="26"/>
  <c r="BQ135" i="17"/>
  <c r="I96" i="26"/>
  <c r="BO137" i="17"/>
  <c r="K98" i="26"/>
  <c r="BQ139" i="17"/>
  <c r="I100" i="26"/>
  <c r="BO141" i="17"/>
  <c r="K102" i="26"/>
  <c r="BQ143" i="17"/>
  <c r="I104" i="26"/>
  <c r="BO145" i="17"/>
  <c r="M76" i="69"/>
  <c r="I109" i="26"/>
  <c r="CF133" i="17"/>
  <c r="K111" i="26"/>
  <c r="CH135" i="17"/>
  <c r="I113" i="26"/>
  <c r="CF137" i="17"/>
  <c r="K115" i="26"/>
  <c r="CH139" i="17"/>
  <c r="K119" i="26"/>
  <c r="CH143" i="17"/>
  <c r="O74" i="70"/>
  <c r="I121" i="26"/>
  <c r="CF145" i="17"/>
  <c r="CC88" i="17"/>
  <c r="CD92" i="17"/>
  <c r="CE92" i="17"/>
  <c r="J31" i="70"/>
  <c r="K31" i="70"/>
  <c r="L32" i="70"/>
  <c r="J48" i="70"/>
  <c r="K48" i="70"/>
  <c r="J52" i="70"/>
  <c r="K52" i="70"/>
  <c r="L52" i="70"/>
  <c r="J56" i="70"/>
  <c r="K56" i="70"/>
  <c r="L56" i="70"/>
  <c r="L192" i="17"/>
  <c r="B13" i="19"/>
  <c r="BL240" i="17"/>
  <c r="BM240" i="17"/>
  <c r="K31" i="74"/>
  <c r="J31" i="74"/>
  <c r="K35" i="74"/>
  <c r="J35" i="74"/>
  <c r="B38" i="19"/>
  <c r="BL265" i="17"/>
  <c r="BM265" i="17"/>
  <c r="B66" i="19"/>
  <c r="BL293" i="17"/>
  <c r="BM293" i="17"/>
  <c r="J71" i="74"/>
  <c r="K71" i="74"/>
  <c r="DN499" i="17"/>
  <c r="I99" i="34"/>
  <c r="M15" i="72"/>
  <c r="J15" i="72"/>
  <c r="L15" i="72"/>
  <c r="DR500" i="17"/>
  <c r="L100" i="34"/>
  <c r="Q16" i="72"/>
  <c r="DJ502" i="17"/>
  <c r="DL502" i="17"/>
  <c r="I18" i="72"/>
  <c r="DH503" i="17"/>
  <c r="F103" i="34"/>
  <c r="G19" i="72"/>
  <c r="J19" i="72"/>
  <c r="DP505" i="17"/>
  <c r="K105" i="34"/>
  <c r="O21" i="72"/>
  <c r="DP513" i="17"/>
  <c r="K113" i="34"/>
  <c r="O29" i="72"/>
  <c r="CR496" i="17"/>
  <c r="CU496" i="17"/>
  <c r="H12" i="71"/>
  <c r="J12" i="71"/>
  <c r="CM497" i="17"/>
  <c r="C13" i="71"/>
  <c r="K13" i="71"/>
  <c r="CN499" i="17"/>
  <c r="C9" i="34"/>
  <c r="D15" i="71"/>
  <c r="K15" i="71"/>
  <c r="J15" i="71"/>
  <c r="L15" i="71"/>
  <c r="CY500" i="17"/>
  <c r="K10" i="34"/>
  <c r="O16" i="71"/>
  <c r="B11" i="34"/>
  <c r="B15" i="34"/>
  <c r="CW510" i="17"/>
  <c r="I20" i="34"/>
  <c r="M26" i="71"/>
  <c r="K26" i="71"/>
  <c r="L26" i="71"/>
  <c r="DA511" i="17"/>
  <c r="L21" i="34"/>
  <c r="Q27" i="71"/>
  <c r="B23" i="34"/>
  <c r="CT513" i="17"/>
  <c r="B27" i="34"/>
  <c r="DA519" i="17"/>
  <c r="L29" i="34"/>
  <c r="Q35" i="71"/>
  <c r="J37" i="71"/>
  <c r="K37" i="71"/>
  <c r="CR524" i="17"/>
  <c r="G34" i="34"/>
  <c r="H40" i="71"/>
  <c r="K40" i="71"/>
  <c r="J40" i="71"/>
  <c r="L40" i="71"/>
  <c r="CM525" i="17"/>
  <c r="B35" i="34"/>
  <c r="C41" i="71"/>
  <c r="K41" i="71"/>
  <c r="J41" i="71"/>
  <c r="L41" i="71"/>
  <c r="CS529" i="17"/>
  <c r="H39" i="34"/>
  <c r="I45" i="71"/>
  <c r="CO534" i="17"/>
  <c r="D44" i="34"/>
  <c r="E50" i="71"/>
  <c r="J50" i="71"/>
  <c r="CX535" i="17"/>
  <c r="J45" i="34"/>
  <c r="N51" i="71"/>
  <c r="L51" i="71"/>
  <c r="DA539" i="17"/>
  <c r="L49" i="34"/>
  <c r="Q55" i="71"/>
  <c r="CS541" i="17"/>
  <c r="H51" i="34"/>
  <c r="I57" i="71"/>
  <c r="CQ542" i="17"/>
  <c r="F52" i="34"/>
  <c r="G58" i="71"/>
  <c r="CR544" i="17"/>
  <c r="CU544" i="17"/>
  <c r="CW554" i="17"/>
  <c r="I64" i="34"/>
  <c r="CN563" i="17"/>
  <c r="C73" i="34"/>
  <c r="D79" i="71"/>
  <c r="B75" i="34"/>
  <c r="CU565" i="17"/>
  <c r="CT565" i="17"/>
  <c r="CS569" i="17"/>
  <c r="H79" i="34"/>
  <c r="I85" i="71"/>
  <c r="K85" i="71"/>
  <c r="CP573" i="17"/>
  <c r="CT573" i="17"/>
  <c r="F89" i="71"/>
  <c r="J89" i="71"/>
  <c r="CS577" i="17"/>
  <c r="H87" i="34"/>
  <c r="I93" i="71"/>
  <c r="K93" i="71"/>
  <c r="J93" i="71"/>
  <c r="L93" i="71"/>
  <c r="CN579" i="17"/>
  <c r="D95" i="71"/>
  <c r="J95" i="71"/>
  <c r="DO517" i="17"/>
  <c r="J117" i="34"/>
  <c r="N33" i="72"/>
  <c r="L33" i="72"/>
  <c r="DG519" i="17"/>
  <c r="E119" i="34"/>
  <c r="F35" i="72"/>
  <c r="DN520" i="17"/>
  <c r="I120" i="34"/>
  <c r="M36" i="72"/>
  <c r="H38" i="72"/>
  <c r="K38" i="72"/>
  <c r="J38" i="72"/>
  <c r="L38" i="72"/>
  <c r="DI522" i="17"/>
  <c r="G122" i="34"/>
  <c r="J43" i="72"/>
  <c r="B131" i="34"/>
  <c r="DK531" i="17"/>
  <c r="DL531" i="17"/>
  <c r="DE533" i="17"/>
  <c r="C133" i="34"/>
  <c r="D49" i="72"/>
  <c r="B135" i="34"/>
  <c r="DK535" i="17"/>
  <c r="DL535" i="17"/>
  <c r="DR541" i="17"/>
  <c r="L141" i="34"/>
  <c r="Q57" i="72"/>
  <c r="DI546" i="17"/>
  <c r="G146" i="34"/>
  <c r="H62" i="72"/>
  <c r="J62" i="72"/>
  <c r="DD547" i="17"/>
  <c r="DL547" i="17"/>
  <c r="DK547" i="17"/>
  <c r="DM547" i="17"/>
  <c r="C63" i="72"/>
  <c r="J63" i="72"/>
  <c r="K63" i="72"/>
  <c r="L63" i="72"/>
  <c r="DI550" i="17"/>
  <c r="G150" i="34"/>
  <c r="H66" i="72"/>
  <c r="J66" i="72"/>
  <c r="K66" i="72"/>
  <c r="L66" i="72"/>
  <c r="DF552" i="17"/>
  <c r="D152" i="34"/>
  <c r="E68" i="72"/>
  <c r="J68" i="72"/>
  <c r="DR553" i="17"/>
  <c r="L153" i="34"/>
  <c r="Q69" i="72"/>
  <c r="DD555" i="17"/>
  <c r="DL555" i="17"/>
  <c r="C71" i="72"/>
  <c r="DE557" i="17"/>
  <c r="C157" i="34"/>
  <c r="D73" i="72"/>
  <c r="J73" i="72"/>
  <c r="DO561" i="17"/>
  <c r="J161" i="34"/>
  <c r="N77" i="72"/>
  <c r="L77" i="72"/>
  <c r="DG563" i="17"/>
  <c r="E163" i="34"/>
  <c r="F79" i="72"/>
  <c r="DH564" i="17"/>
  <c r="DK564" i="17"/>
  <c r="G80" i="72"/>
  <c r="K80" i="72"/>
  <c r="DI566" i="17"/>
  <c r="G166" i="34"/>
  <c r="H82" i="72"/>
  <c r="K82" i="72"/>
  <c r="DI574" i="17"/>
  <c r="G174" i="34"/>
  <c r="H90" i="72"/>
  <c r="DF576" i="17"/>
  <c r="D176" i="34"/>
  <c r="E92" i="72"/>
  <c r="K92" i="72"/>
  <c r="DR577" i="17"/>
  <c r="L177" i="34"/>
  <c r="Q93" i="72"/>
  <c r="BK135" i="17"/>
  <c r="I66" i="69"/>
  <c r="BF137" i="17"/>
  <c r="BM137" i="17"/>
  <c r="E133" i="26"/>
  <c r="F70" i="69"/>
  <c r="BK143" i="17"/>
  <c r="BL143" i="17"/>
  <c r="J74" i="69"/>
  <c r="BI144" i="17"/>
  <c r="BM144" i="17"/>
  <c r="BY139" i="17"/>
  <c r="CD139" i="17"/>
  <c r="K70" i="70"/>
  <c r="C65" i="26"/>
  <c r="D72" i="70"/>
  <c r="CC121" i="17"/>
  <c r="CD125" i="17"/>
  <c r="K49" i="74"/>
  <c r="J49" i="74"/>
  <c r="L49" i="74"/>
  <c r="L54" i="74"/>
  <c r="B33" i="19"/>
  <c r="BL260" i="17"/>
  <c r="BM260" i="17"/>
  <c r="B105" i="34"/>
  <c r="DK505" i="17"/>
  <c r="DL505" i="17"/>
  <c r="B54" i="34"/>
  <c r="CT544" i="17"/>
  <c r="B126" i="34"/>
  <c r="H129" i="26"/>
  <c r="B155" i="34"/>
  <c r="K67" i="26"/>
  <c r="I139" i="26"/>
  <c r="I127" i="26"/>
  <c r="F134" i="26"/>
  <c r="G71" i="69"/>
  <c r="J45" i="72"/>
  <c r="K45" i="72"/>
  <c r="B65" i="34"/>
  <c r="CT555" i="17"/>
  <c r="CU555" i="17"/>
  <c r="I138" i="26"/>
  <c r="M75" i="69"/>
  <c r="C150" i="34"/>
  <c r="DK550" i="17"/>
  <c r="DK574" i="17"/>
  <c r="J83" i="72"/>
  <c r="K19" i="72"/>
  <c r="J69" i="26"/>
  <c r="N76" i="70"/>
  <c r="B102" i="34"/>
  <c r="E134" i="26"/>
  <c r="F71" i="69"/>
  <c r="K36" i="72"/>
  <c r="CT548" i="17"/>
  <c r="J139" i="26"/>
  <c r="N76" i="69"/>
  <c r="DK553" i="17"/>
  <c r="K135" i="26"/>
  <c r="O72" i="69"/>
  <c r="K72" i="71"/>
  <c r="B147" i="34"/>
  <c r="CT525" i="17"/>
  <c r="CU517" i="17"/>
  <c r="CU513" i="17"/>
  <c r="CV513" i="17"/>
  <c r="CT501" i="17"/>
  <c r="J13" i="71"/>
  <c r="L13" i="71"/>
  <c r="C57" i="26"/>
  <c r="D64" i="70"/>
  <c r="BM143" i="17"/>
  <c r="DM544" i="17"/>
  <c r="E61" i="26"/>
  <c r="F68" i="70"/>
  <c r="K134" i="26"/>
  <c r="O71" i="69"/>
  <c r="K130" i="26"/>
  <c r="O67" i="69"/>
  <c r="DL542" i="17"/>
  <c r="DK556" i="17"/>
  <c r="CT566" i="17"/>
  <c r="J78" i="71"/>
  <c r="K78" i="71"/>
  <c r="L78" i="71"/>
  <c r="J93" i="72"/>
  <c r="K93" i="72"/>
  <c r="B129" i="34"/>
  <c r="DK529" i="17"/>
  <c r="DL529" i="17"/>
  <c r="B73" i="34"/>
  <c r="CU563" i="17"/>
  <c r="B13" i="34"/>
  <c r="CU503" i="17"/>
  <c r="CT503" i="17"/>
  <c r="DL512" i="17"/>
  <c r="CE94" i="17"/>
  <c r="C64" i="26"/>
  <c r="D71" i="70"/>
  <c r="H128" i="26"/>
  <c r="I65" i="69"/>
  <c r="K70" i="72"/>
  <c r="DG495" i="17"/>
  <c r="F11" i="72"/>
  <c r="CD137" i="17"/>
  <c r="K68" i="70"/>
  <c r="DL565" i="17"/>
  <c r="DK575" i="17"/>
  <c r="DM575" i="17"/>
  <c r="J67" i="72"/>
  <c r="K67" i="72"/>
  <c r="K51" i="72"/>
  <c r="K47" i="72"/>
  <c r="L47" i="72"/>
  <c r="B43" i="34"/>
  <c r="CT533" i="17"/>
  <c r="CU533" i="17"/>
  <c r="D20" i="34"/>
  <c r="CU510" i="17"/>
  <c r="CT510" i="17"/>
  <c r="I65" i="26"/>
  <c r="M72" i="70"/>
  <c r="L12" i="68"/>
  <c r="L16" i="73"/>
  <c r="K46" i="71"/>
  <c r="L46" i="71"/>
  <c r="CE108" i="17"/>
  <c r="DK528" i="17"/>
  <c r="J34" i="71"/>
  <c r="K34" i="71"/>
  <c r="L34" i="71"/>
  <c r="C10" i="34"/>
  <c r="CU500" i="17"/>
  <c r="CT500" i="17"/>
  <c r="I70" i="26"/>
  <c r="M77" i="70"/>
  <c r="I66" i="26"/>
  <c r="M73" i="70"/>
  <c r="I62" i="26"/>
  <c r="M69" i="70"/>
  <c r="I58" i="26"/>
  <c r="M65" i="70"/>
  <c r="DL546" i="17"/>
  <c r="DL509" i="17"/>
  <c r="K136" i="26"/>
  <c r="O73" i="69"/>
  <c r="L91" i="71"/>
  <c r="CV527" i="17"/>
  <c r="J12" i="72"/>
  <c r="K12" i="72"/>
  <c r="CE128" i="17"/>
  <c r="J64" i="26"/>
  <c r="N71" i="70"/>
  <c r="J134" i="26"/>
  <c r="N71" i="69"/>
  <c r="L75" i="68"/>
  <c r="L37" i="68"/>
  <c r="L47" i="68"/>
  <c r="L17" i="73"/>
  <c r="L40" i="68"/>
  <c r="CT572" i="17"/>
  <c r="CE104" i="17"/>
  <c r="B163" i="34"/>
  <c r="DL563" i="17"/>
  <c r="B83" i="34"/>
  <c r="CU573" i="17"/>
  <c r="D40" i="34"/>
  <c r="CU530" i="17"/>
  <c r="CT530" i="17"/>
  <c r="CU509" i="17"/>
  <c r="DL506" i="17"/>
  <c r="J70" i="26"/>
  <c r="N77" i="70"/>
  <c r="J62" i="26"/>
  <c r="N69" i="70"/>
  <c r="J140" i="26"/>
  <c r="N77" i="69"/>
  <c r="J132" i="26"/>
  <c r="N69" i="69"/>
  <c r="L73" i="68"/>
  <c r="L65" i="68"/>
  <c r="L39" i="68"/>
  <c r="L14" i="73"/>
  <c r="DK520" i="17"/>
  <c r="B103" i="34"/>
  <c r="DK503" i="17"/>
  <c r="DL503" i="17"/>
  <c r="DL530" i="17"/>
  <c r="B173" i="34"/>
  <c r="DL573" i="17"/>
  <c r="DK573" i="17"/>
  <c r="L80" i="71"/>
  <c r="CT556" i="17"/>
  <c r="CV556" i="17"/>
  <c r="DL571" i="17"/>
  <c r="DL527" i="17"/>
  <c r="B87" i="34"/>
  <c r="CU577" i="17"/>
  <c r="CT577" i="17"/>
  <c r="CV577" i="17"/>
  <c r="CT553" i="17"/>
  <c r="L24" i="68"/>
  <c r="L20" i="73"/>
  <c r="DK566" i="17"/>
  <c r="CT564" i="17"/>
  <c r="CT540" i="17"/>
  <c r="CV540" i="17"/>
  <c r="CE100" i="17"/>
  <c r="CE91" i="17"/>
  <c r="BM135" i="17"/>
  <c r="B168" i="34"/>
  <c r="DL568" i="17"/>
  <c r="DK568" i="17"/>
  <c r="CT534" i="17"/>
  <c r="BN281" i="17"/>
  <c r="CE89" i="17"/>
  <c r="CE85" i="17"/>
  <c r="CE81" i="17"/>
  <c r="J59" i="26"/>
  <c r="N66" i="70"/>
  <c r="L72" i="68"/>
  <c r="K26" i="72"/>
  <c r="L26" i="72"/>
  <c r="J46" i="72"/>
  <c r="L46" i="72"/>
  <c r="CU520" i="17"/>
  <c r="K68" i="72"/>
  <c r="L68" i="72"/>
  <c r="K90" i="71"/>
  <c r="B56" i="34"/>
  <c r="CT546" i="17"/>
  <c r="CU546" i="17"/>
  <c r="DL553" i="17"/>
  <c r="K59" i="71"/>
  <c r="L59" i="71"/>
  <c r="CT539" i="17"/>
  <c r="CV539" i="17"/>
  <c r="CU531" i="17"/>
  <c r="D18" i="34"/>
  <c r="DK504" i="17"/>
  <c r="DM504" i="17"/>
  <c r="CE124" i="17"/>
  <c r="L74" i="68"/>
  <c r="CP505" i="17"/>
  <c r="F21" i="71"/>
  <c r="E19" i="36"/>
  <c r="J19" i="17"/>
  <c r="K19" i="17"/>
  <c r="CT568" i="17"/>
  <c r="CV568" i="17"/>
  <c r="BN247" i="17"/>
  <c r="B61" i="34"/>
  <c r="CT551" i="17"/>
  <c r="CU551" i="17"/>
  <c r="B29" i="34"/>
  <c r="CT519" i="17"/>
  <c r="CU519" i="17"/>
  <c r="L51" i="68"/>
  <c r="C89" i="34"/>
  <c r="CT579" i="17"/>
  <c r="CU579" i="17"/>
  <c r="K63" i="26"/>
  <c r="O70" i="70"/>
  <c r="I135" i="26"/>
  <c r="M72" i="69"/>
  <c r="H63" i="26"/>
  <c r="I70" i="70"/>
  <c r="CV566" i="17"/>
  <c r="J79" i="71"/>
  <c r="K79" i="71"/>
  <c r="L79" i="71"/>
  <c r="B57" i="34"/>
  <c r="CT547" i="17"/>
  <c r="CU547" i="17"/>
  <c r="DG498" i="17"/>
  <c r="E98" i="34"/>
  <c r="F14" i="72"/>
  <c r="J14" i="72"/>
  <c r="CE121" i="17"/>
  <c r="K62" i="26"/>
  <c r="O69" i="70"/>
  <c r="K66" i="26"/>
  <c r="O73" i="70"/>
  <c r="DL552" i="17"/>
  <c r="J58" i="71"/>
  <c r="K58" i="71"/>
  <c r="L58" i="71"/>
  <c r="CT509" i="17"/>
  <c r="H139" i="26"/>
  <c r="I76" i="69"/>
  <c r="C154" i="34"/>
  <c r="DL554" i="17"/>
  <c r="DK554" i="17"/>
  <c r="DM554" i="17"/>
  <c r="C14" i="34"/>
  <c r="J57" i="26"/>
  <c r="N64" i="70"/>
  <c r="B39" i="34"/>
  <c r="CT529" i="17"/>
  <c r="CU529" i="17"/>
  <c r="F139" i="26"/>
  <c r="G76" i="69"/>
  <c r="CU564" i="17"/>
  <c r="K84" i="72"/>
  <c r="J84" i="72"/>
  <c r="J67" i="26"/>
  <c r="N74" i="70"/>
  <c r="DL556" i="17"/>
  <c r="CT554" i="17"/>
  <c r="J62" i="71"/>
  <c r="K62" i="71"/>
  <c r="B125" i="34"/>
  <c r="DK525" i="17"/>
  <c r="DL525" i="17"/>
  <c r="K65" i="26"/>
  <c r="O72" i="70"/>
  <c r="K139" i="26"/>
  <c r="O76" i="69"/>
  <c r="K131" i="26"/>
  <c r="O68" i="69"/>
  <c r="CU574" i="17"/>
  <c r="B133" i="34"/>
  <c r="DK533" i="17"/>
  <c r="DL533" i="17"/>
  <c r="J35" i="71"/>
  <c r="K35" i="71"/>
  <c r="L35" i="71"/>
  <c r="DL526" i="17"/>
  <c r="DK526" i="17"/>
  <c r="F138" i="26"/>
  <c r="G75" i="69"/>
  <c r="DM535" i="17"/>
  <c r="CV565" i="17"/>
  <c r="J73" i="71"/>
  <c r="CT517" i="17"/>
  <c r="CU501" i="17"/>
  <c r="CV501" i="17"/>
  <c r="B7" i="34"/>
  <c r="CU497" i="17"/>
  <c r="CT497" i="17"/>
  <c r="I69" i="26"/>
  <c r="M76" i="70"/>
  <c r="I61" i="26"/>
  <c r="M68" i="70"/>
  <c r="I57" i="26"/>
  <c r="M64" i="70"/>
  <c r="K137" i="26"/>
  <c r="O74" i="69"/>
  <c r="K133" i="26"/>
  <c r="O70" i="69"/>
  <c r="K129" i="26"/>
  <c r="O66" i="69"/>
  <c r="J82" i="72"/>
  <c r="DL522" i="17"/>
  <c r="K56" i="71"/>
  <c r="L56" i="71"/>
  <c r="H67" i="26"/>
  <c r="I74" i="70"/>
  <c r="L24" i="72"/>
  <c r="DL499" i="17"/>
  <c r="F70" i="26"/>
  <c r="G77" i="70"/>
  <c r="K138" i="26"/>
  <c r="O75" i="69"/>
  <c r="DK542" i="17"/>
  <c r="C8" i="34"/>
  <c r="CU498" i="17"/>
  <c r="CT498" i="17"/>
  <c r="B72" i="34"/>
  <c r="CT562" i="17"/>
  <c r="CU562" i="17"/>
  <c r="CV562" i="17"/>
  <c r="B177" i="34"/>
  <c r="DK577" i="17"/>
  <c r="DL577" i="17"/>
  <c r="K47" i="71"/>
  <c r="L47" i="71"/>
  <c r="B21" i="34"/>
  <c r="B17" i="34"/>
  <c r="DK512" i="17"/>
  <c r="CE99" i="17"/>
  <c r="L36" i="68"/>
  <c r="F20" i="17"/>
  <c r="F21" i="68"/>
  <c r="B508" i="1"/>
  <c r="B512" i="1"/>
  <c r="F206" i="17"/>
  <c r="F28" i="73"/>
  <c r="K28" i="73"/>
  <c r="E5" i="31"/>
  <c r="K189" i="17"/>
  <c r="J189" i="17"/>
  <c r="CE102" i="17"/>
  <c r="CC137" i="17"/>
  <c r="J68" i="70"/>
  <c r="J129" i="26"/>
  <c r="N66" i="69"/>
  <c r="DK565" i="17"/>
  <c r="DM549" i="17"/>
  <c r="BN242" i="17"/>
  <c r="BM134" i="17"/>
  <c r="CU542" i="17"/>
  <c r="K70" i="26"/>
  <c r="O77" i="70"/>
  <c r="K58" i="26"/>
  <c r="O65" i="70"/>
  <c r="K132" i="26"/>
  <c r="O69" i="69"/>
  <c r="K128" i="26"/>
  <c r="O65" i="69"/>
  <c r="DK579" i="17"/>
  <c r="B151" i="34"/>
  <c r="DL551" i="17"/>
  <c r="DK551" i="17"/>
  <c r="DM551" i="17"/>
  <c r="DK543" i="17"/>
  <c r="J65" i="71"/>
  <c r="L65" i="71"/>
  <c r="BN244" i="17"/>
  <c r="CT496" i="17"/>
  <c r="I68" i="26"/>
  <c r="M75" i="70"/>
  <c r="I64" i="26"/>
  <c r="M71" i="70"/>
  <c r="K140" i="26"/>
  <c r="O77" i="69"/>
  <c r="J80" i="72"/>
  <c r="DL528" i="17"/>
  <c r="DM528" i="17"/>
  <c r="B28" i="34"/>
  <c r="CU518" i="17"/>
  <c r="CT518" i="17"/>
  <c r="B111" i="34"/>
  <c r="BN249" i="17"/>
  <c r="BN241" i="17"/>
  <c r="J58" i="72"/>
  <c r="L58" i="72"/>
  <c r="CU524" i="17"/>
  <c r="DK509" i="17"/>
  <c r="K40" i="72"/>
  <c r="J40" i="72"/>
  <c r="DL557" i="17"/>
  <c r="K37" i="72"/>
  <c r="CU499" i="17"/>
  <c r="C110" i="34"/>
  <c r="DK510" i="17"/>
  <c r="DL510" i="17"/>
  <c r="B96" i="34"/>
  <c r="DK496" i="17"/>
  <c r="DL496" i="17"/>
  <c r="CE111" i="17"/>
  <c r="J138" i="26"/>
  <c r="N75" i="69"/>
  <c r="K12" i="71"/>
  <c r="L12" i="71"/>
  <c r="L70" i="68"/>
  <c r="BN273" i="17"/>
  <c r="CD133" i="17"/>
  <c r="K64" i="70"/>
  <c r="J34" i="72"/>
  <c r="L34" i="72"/>
  <c r="CU545" i="17"/>
  <c r="CU572" i="17"/>
  <c r="CV572" i="17"/>
  <c r="CT532" i="17"/>
  <c r="K59" i="72"/>
  <c r="L59" i="72"/>
  <c r="K39" i="72"/>
  <c r="J35" i="72"/>
  <c r="K35" i="72"/>
  <c r="J77" i="71"/>
  <c r="L77" i="71"/>
  <c r="DK506" i="17"/>
  <c r="BN276" i="17"/>
  <c r="BL140" i="17"/>
  <c r="J71" i="69"/>
  <c r="K62" i="72"/>
  <c r="L62" i="72"/>
  <c r="J94" i="72"/>
  <c r="J78" i="72"/>
  <c r="DL520" i="17"/>
  <c r="DM520" i="17"/>
  <c r="C22" i="34"/>
  <c r="CU512" i="17"/>
  <c r="CT512" i="17"/>
  <c r="B12" i="34"/>
  <c r="CU502" i="17"/>
  <c r="CT502" i="17"/>
  <c r="CV502" i="17"/>
  <c r="B107" i="34"/>
  <c r="J133" i="26"/>
  <c r="N70" i="69"/>
  <c r="DK530" i="17"/>
  <c r="K88" i="71"/>
  <c r="J61" i="26"/>
  <c r="N68" i="70"/>
  <c r="J135" i="26"/>
  <c r="N72" i="69"/>
  <c r="K72" i="69"/>
  <c r="L72" i="69"/>
  <c r="DK571" i="17"/>
  <c r="DK527" i="17"/>
  <c r="K57" i="71"/>
  <c r="J57" i="71"/>
  <c r="CE126" i="17"/>
  <c r="CE122" i="17"/>
  <c r="G137" i="26"/>
  <c r="H74" i="69"/>
  <c r="BN136" i="17"/>
  <c r="K67" i="69"/>
  <c r="D127" i="26"/>
  <c r="E64" i="69"/>
  <c r="DL566" i="17"/>
  <c r="BL135" i="17"/>
  <c r="J66" i="69"/>
  <c r="J60" i="72"/>
  <c r="L60" i="72"/>
  <c r="BN285" i="17"/>
  <c r="DK534" i="17"/>
  <c r="CU528" i="17"/>
  <c r="CT520" i="17"/>
  <c r="J131" i="26"/>
  <c r="N68" i="69"/>
  <c r="DL572" i="17"/>
  <c r="CU550" i="17"/>
  <c r="J85" i="72"/>
  <c r="K85" i="72"/>
  <c r="DL517" i="17"/>
  <c r="CV567" i="17"/>
  <c r="CT531" i="17"/>
  <c r="CE90" i="17"/>
  <c r="I67" i="26"/>
  <c r="M74" i="70"/>
  <c r="I63" i="26"/>
  <c r="M70" i="70"/>
  <c r="K61" i="26"/>
  <c r="O68" i="70"/>
  <c r="K57" i="26"/>
  <c r="O64" i="70"/>
  <c r="I137" i="26"/>
  <c r="M74" i="69"/>
  <c r="I133" i="26"/>
  <c r="M70" i="69"/>
  <c r="I129" i="26"/>
  <c r="M66" i="69"/>
  <c r="CP508" i="17"/>
  <c r="CU508" i="17"/>
  <c r="F24" i="71"/>
  <c r="K24" i="71"/>
  <c r="J24" i="71"/>
  <c r="L24" i="71"/>
  <c r="J81" i="2"/>
  <c r="K81" i="2"/>
  <c r="K80" i="2"/>
  <c r="J80" i="2"/>
  <c r="CU543" i="17"/>
  <c r="BN250" i="17"/>
  <c r="BM145" i="17"/>
  <c r="BN141" i="17"/>
  <c r="BM133" i="17"/>
  <c r="K64" i="69"/>
  <c r="K59" i="26"/>
  <c r="O66" i="70"/>
  <c r="I131" i="26"/>
  <c r="M68" i="69"/>
  <c r="K68" i="69"/>
  <c r="BL137" i="17"/>
  <c r="J68" i="69"/>
  <c r="L68" i="69"/>
  <c r="B141" i="34"/>
  <c r="DK541" i="17"/>
  <c r="DL541" i="17"/>
  <c r="DM541" i="17"/>
  <c r="J19" i="71"/>
  <c r="K19" i="71"/>
  <c r="L19" i="71"/>
  <c r="DG497" i="17"/>
  <c r="DK497" i="17"/>
  <c r="F13" i="72"/>
  <c r="J13" i="72"/>
  <c r="K13" i="72"/>
  <c r="L13" i="72"/>
  <c r="J137" i="26"/>
  <c r="N74" i="69"/>
  <c r="I130" i="26"/>
  <c r="M67" i="69"/>
  <c r="N67" i="69"/>
  <c r="L67" i="69"/>
  <c r="J49" i="71"/>
  <c r="K49" i="71"/>
  <c r="L49" i="71"/>
  <c r="I60" i="26"/>
  <c r="M67" i="70"/>
  <c r="I132" i="26"/>
  <c r="M69" i="69"/>
  <c r="K69" i="69"/>
  <c r="L69" i="69"/>
  <c r="J130" i="26"/>
  <c r="J79" i="72"/>
  <c r="K79" i="72"/>
  <c r="DK539" i="17"/>
  <c r="J89" i="72"/>
  <c r="K89" i="72"/>
  <c r="J127" i="26"/>
  <c r="N64" i="69"/>
  <c r="O64" i="69"/>
  <c r="BL133" i="17"/>
  <c r="J64" i="69"/>
  <c r="L64" i="69"/>
  <c r="CV553" i="17"/>
  <c r="CT552" i="17"/>
  <c r="B140" i="34"/>
  <c r="DK540" i="17"/>
  <c r="DL540" i="17"/>
  <c r="K69" i="26"/>
  <c r="O76" i="70"/>
  <c r="I59" i="26"/>
  <c r="M66" i="70"/>
  <c r="K127" i="26"/>
  <c r="K67" i="71"/>
  <c r="J67" i="71"/>
  <c r="L67" i="71"/>
  <c r="BN138" i="17"/>
  <c r="CE125" i="17"/>
  <c r="E63" i="26"/>
  <c r="F70" i="70"/>
  <c r="H137" i="26"/>
  <c r="I74" i="69"/>
  <c r="C131" i="26"/>
  <c r="D68" i="69"/>
  <c r="J71" i="72"/>
  <c r="K71" i="72"/>
  <c r="DM531" i="17"/>
  <c r="L24" i="73"/>
  <c r="BN246" i="17"/>
  <c r="DK522" i="17"/>
  <c r="DM522" i="17"/>
  <c r="BN283" i="17"/>
  <c r="J65" i="26"/>
  <c r="N72" i="70"/>
  <c r="DK532" i="17"/>
  <c r="DM532" i="17"/>
  <c r="DK499" i="17"/>
  <c r="DM499" i="17"/>
  <c r="I136" i="26"/>
  <c r="M73" i="69"/>
  <c r="N73" i="69"/>
  <c r="BJ142" i="17"/>
  <c r="BM142" i="17"/>
  <c r="K73" i="69"/>
  <c r="BL142" i="17"/>
  <c r="J73" i="69"/>
  <c r="L73" i="69"/>
  <c r="I128" i="26"/>
  <c r="M65" i="69"/>
  <c r="L38" i="68"/>
  <c r="J57" i="72"/>
  <c r="K57" i="72"/>
  <c r="K63" i="71"/>
  <c r="J63" i="71"/>
  <c r="L36" i="71"/>
  <c r="DL500" i="17"/>
  <c r="DM500" i="17"/>
  <c r="C60" i="26"/>
  <c r="D67" i="70"/>
  <c r="L49" i="68"/>
  <c r="L13" i="68"/>
  <c r="L19" i="73"/>
  <c r="F199" i="17"/>
  <c r="K199" i="17"/>
  <c r="F21" i="73"/>
  <c r="J21" i="73"/>
  <c r="K21" i="73"/>
  <c r="L21" i="73"/>
  <c r="B478" i="1"/>
  <c r="F23" i="72"/>
  <c r="B482" i="1"/>
  <c r="B416" i="1"/>
  <c r="F216" i="17"/>
  <c r="DG513" i="17"/>
  <c r="E113" i="34"/>
  <c r="F29" i="72"/>
  <c r="BN277" i="17"/>
  <c r="CE106" i="17"/>
  <c r="DK546" i="17"/>
  <c r="DM546" i="17"/>
  <c r="K71" i="71"/>
  <c r="J71" i="71"/>
  <c r="BL134" i="17"/>
  <c r="J65" i="69"/>
  <c r="CT542" i="17"/>
  <c r="DL579" i="17"/>
  <c r="DM579" i="17"/>
  <c r="DM567" i="17"/>
  <c r="DL543" i="17"/>
  <c r="DM523" i="17"/>
  <c r="BN248" i="17"/>
  <c r="CE109" i="17"/>
  <c r="L22" i="73"/>
  <c r="K68" i="26"/>
  <c r="O75" i="70"/>
  <c r="K64" i="26"/>
  <c r="O71" i="70"/>
  <c r="K60" i="26"/>
  <c r="O67" i="70"/>
  <c r="BN110" i="17"/>
  <c r="CT524" i="17"/>
  <c r="CV524" i="17"/>
  <c r="I134" i="26"/>
  <c r="M71" i="69"/>
  <c r="BM140" i="17"/>
  <c r="K71" i="69"/>
  <c r="L71" i="69"/>
  <c r="B124" i="34"/>
  <c r="DL524" i="17"/>
  <c r="DK524" i="17"/>
  <c r="DM524" i="17"/>
  <c r="DL508" i="17"/>
  <c r="DM508" i="17"/>
  <c r="J68" i="26"/>
  <c r="N75" i="70"/>
  <c r="J60" i="26"/>
  <c r="N67" i="70"/>
  <c r="CC133" i="17"/>
  <c r="J64" i="70"/>
  <c r="DL574" i="17"/>
  <c r="DM574" i="17"/>
  <c r="DK552" i="17"/>
  <c r="CT545" i="17"/>
  <c r="L32" i="68"/>
  <c r="DK570" i="17"/>
  <c r="CU532" i="17"/>
  <c r="CV532" i="17"/>
  <c r="DL539" i="17"/>
  <c r="B119" i="34"/>
  <c r="DK519" i="17"/>
  <c r="DL519" i="17"/>
  <c r="J66" i="26"/>
  <c r="N73" i="70"/>
  <c r="J58" i="26"/>
  <c r="N65" i="70"/>
  <c r="J136" i="26"/>
  <c r="J128" i="26"/>
  <c r="N65" i="69"/>
  <c r="L69" i="68"/>
  <c r="L35" i="68"/>
  <c r="L18" i="68"/>
  <c r="CU534" i="17"/>
  <c r="CV534" i="17"/>
  <c r="CU522" i="17"/>
  <c r="CV522" i="17"/>
  <c r="CE110" i="17"/>
  <c r="BN146" i="17"/>
  <c r="K77" i="69"/>
  <c r="C85" i="34"/>
  <c r="CT575" i="17"/>
  <c r="CU575" i="17"/>
  <c r="B79" i="34"/>
  <c r="CU569" i="17"/>
  <c r="CT569" i="17"/>
  <c r="CV569" i="17"/>
  <c r="CU557" i="17"/>
  <c r="B51" i="34"/>
  <c r="CT541" i="17"/>
  <c r="CU541" i="17"/>
  <c r="CV541" i="17"/>
  <c r="J45" i="71"/>
  <c r="K45" i="71"/>
  <c r="J18" i="72"/>
  <c r="K18" i="72"/>
  <c r="CE88" i="17"/>
  <c r="CD140" i="17"/>
  <c r="K71" i="70"/>
  <c r="L48" i="68"/>
  <c r="L16" i="68"/>
  <c r="L12" i="73"/>
  <c r="CU552" i="17"/>
  <c r="CV552" i="17"/>
  <c r="CU570" i="17"/>
  <c r="CV570" i="17"/>
  <c r="CV526" i="17"/>
  <c r="J63" i="26"/>
  <c r="N70" i="70"/>
  <c r="I140" i="26"/>
  <c r="M77" i="69"/>
  <c r="L68" i="68"/>
  <c r="DL534" i="17"/>
  <c r="DM534" i="17"/>
  <c r="CU548" i="17"/>
  <c r="CV548" i="17"/>
  <c r="CT528" i="17"/>
  <c r="DL501" i="17"/>
  <c r="DM501" i="17"/>
  <c r="DK572" i="17"/>
  <c r="K56" i="72"/>
  <c r="J56" i="72"/>
  <c r="L56" i="72"/>
  <c r="CU554" i="17"/>
  <c r="CV554" i="17"/>
  <c r="CT550" i="17"/>
  <c r="B169" i="34"/>
  <c r="DK569" i="17"/>
  <c r="DL569" i="17"/>
  <c r="DL561" i="17"/>
  <c r="J41" i="72"/>
  <c r="K41" i="72"/>
  <c r="DK517" i="17"/>
  <c r="CU535" i="17"/>
  <c r="CV535" i="17"/>
  <c r="CE103" i="17"/>
  <c r="L66" i="68"/>
  <c r="CP506" i="17"/>
  <c r="CT506" i="17"/>
  <c r="F22" i="71"/>
  <c r="J22" i="71"/>
  <c r="K22" i="71"/>
  <c r="L22" i="71"/>
  <c r="E18" i="36"/>
  <c r="CT574" i="17"/>
  <c r="J49" i="72"/>
  <c r="K49" i="72"/>
  <c r="L49" i="72"/>
  <c r="CT543" i="17"/>
  <c r="BL145" i="17"/>
  <c r="J76" i="69"/>
  <c r="J28" i="73"/>
  <c r="BN140" i="17"/>
  <c r="DM519" i="17"/>
  <c r="J199" i="17"/>
  <c r="CV543" i="17"/>
  <c r="BN134" i="17"/>
  <c r="K65" i="69"/>
  <c r="L65" i="69"/>
  <c r="E22" i="31"/>
  <c r="K206" i="17"/>
  <c r="J206" i="17"/>
  <c r="E20" i="36"/>
  <c r="K20" i="17"/>
  <c r="J20" i="17"/>
  <c r="DM577" i="17"/>
  <c r="DM526" i="17"/>
  <c r="DM556" i="17"/>
  <c r="DM552" i="17"/>
  <c r="CV520" i="17"/>
  <c r="K14" i="72"/>
  <c r="DM530" i="17"/>
  <c r="DL498" i="17"/>
  <c r="CV530" i="17"/>
  <c r="CV503" i="17"/>
  <c r="CV517" i="17"/>
  <c r="BN133" i="17"/>
  <c r="K21" i="68"/>
  <c r="J21" i="68"/>
  <c r="L21" i="68"/>
  <c r="E95" i="34"/>
  <c r="DL495" i="17"/>
  <c r="DK495" i="17"/>
  <c r="BN143" i="17"/>
  <c r="K74" i="69"/>
  <c r="DG511" i="17"/>
  <c r="DK511" i="17"/>
  <c r="F27" i="72"/>
  <c r="K27" i="72"/>
  <c r="DL497" i="17"/>
  <c r="CP511" i="17"/>
  <c r="CT511" i="17"/>
  <c r="F27" i="71"/>
  <c r="K27" i="71"/>
  <c r="J27" i="71"/>
  <c r="L27" i="71"/>
  <c r="DL513" i="17"/>
  <c r="DK513" i="17"/>
  <c r="DM513" i="17"/>
  <c r="DM527" i="17"/>
  <c r="DM503" i="17"/>
  <c r="DM506" i="17"/>
  <c r="DM509" i="17"/>
  <c r="CV533" i="17"/>
  <c r="DM542" i="17"/>
  <c r="CV555" i="17"/>
  <c r="L45" i="72"/>
  <c r="E15" i="34"/>
  <c r="CU505" i="17"/>
  <c r="CT505" i="17"/>
  <c r="K66" i="69"/>
  <c r="L66" i="69"/>
  <c r="J29" i="72"/>
  <c r="K29" i="72"/>
  <c r="L29" i="72"/>
  <c r="K76" i="69"/>
  <c r="CV550" i="17"/>
  <c r="DM496" i="17"/>
  <c r="L40" i="72"/>
  <c r="CP507" i="17"/>
  <c r="CT507" i="17"/>
  <c r="F23" i="71"/>
  <c r="K23" i="71"/>
  <c r="J23" i="71"/>
  <c r="L23" i="71"/>
  <c r="DM525" i="17"/>
  <c r="CV564" i="17"/>
  <c r="CV529" i="17"/>
  <c r="CV551" i="17"/>
  <c r="K21" i="71"/>
  <c r="J21" i="71"/>
  <c r="L21" i="71"/>
  <c r="CV531" i="17"/>
  <c r="CV546" i="17"/>
  <c r="DM571" i="17"/>
  <c r="CV509" i="17"/>
  <c r="L67" i="72"/>
  <c r="K11" i="72"/>
  <c r="J11" i="72"/>
  <c r="L11" i="72"/>
  <c r="DM512" i="17"/>
  <c r="CU507" i="17"/>
  <c r="E111" i="34"/>
  <c r="DG507" i="17"/>
  <c r="DK507" i="17"/>
  <c r="CV505" i="17"/>
  <c r="E97" i="34"/>
  <c r="DM495" i="17"/>
  <c r="F38" i="73"/>
  <c r="J38" i="73"/>
  <c r="DM572" i="17"/>
  <c r="L71" i="72"/>
  <c r="CV512" i="17"/>
  <c r="CV497" i="17"/>
  <c r="L62" i="71"/>
  <c r="CV510" i="17"/>
  <c r="DM529" i="17"/>
  <c r="CU525" i="17"/>
  <c r="CV525" i="17"/>
  <c r="DL550" i="17"/>
  <c r="DM550" i="17"/>
  <c r="DK555" i="17"/>
  <c r="DM505" i="17"/>
  <c r="BN240" i="17"/>
  <c r="L31" i="70"/>
  <c r="L13" i="69"/>
  <c r="L30" i="70"/>
  <c r="L11" i="70"/>
  <c r="CV578" i="17"/>
  <c r="L33" i="70"/>
  <c r="L28" i="68"/>
  <c r="L33" i="69"/>
  <c r="C45" i="34"/>
  <c r="CV495" i="17"/>
  <c r="CV549" i="17"/>
  <c r="C49" i="34"/>
  <c r="CE105" i="17"/>
  <c r="L50" i="74"/>
  <c r="L61" i="72"/>
  <c r="BN282" i="17"/>
  <c r="L24" i="74"/>
  <c r="F23" i="70"/>
  <c r="J23" i="70"/>
  <c r="L32" i="17"/>
  <c r="L77" i="69"/>
  <c r="DM539" i="17"/>
  <c r="CV545" i="17"/>
  <c r="DM543" i="17"/>
  <c r="L57" i="71"/>
  <c r="L189" i="17"/>
  <c r="DM533" i="17"/>
  <c r="CV547" i="17"/>
  <c r="CV579" i="17"/>
  <c r="DM553" i="17"/>
  <c r="DK563" i="17"/>
  <c r="L12" i="72"/>
  <c r="L70" i="72"/>
  <c r="DK502" i="17"/>
  <c r="L18" i="73"/>
  <c r="BY143" i="17"/>
  <c r="CD143" i="17"/>
  <c r="K74" i="70"/>
  <c r="L86" i="71"/>
  <c r="L55" i="74"/>
  <c r="L15" i="70"/>
  <c r="L40" i="69"/>
  <c r="L28" i="69"/>
  <c r="L53" i="68"/>
  <c r="L45" i="68"/>
  <c r="BN243" i="17"/>
  <c r="L34" i="68"/>
  <c r="L94" i="71"/>
  <c r="L67" i="68"/>
  <c r="L29" i="68"/>
  <c r="L62" i="68"/>
  <c r="L17" i="74"/>
  <c r="L13" i="70"/>
  <c r="G78" i="34"/>
  <c r="G50" i="34"/>
  <c r="L12" i="74"/>
  <c r="L71" i="68"/>
  <c r="L45" i="17"/>
  <c r="L21" i="72"/>
  <c r="BN85" i="17"/>
  <c r="BN106" i="17"/>
  <c r="L201" i="17"/>
  <c r="D29" i="26"/>
  <c r="E85" i="26"/>
  <c r="BL91" i="17"/>
  <c r="BM91" i="17"/>
  <c r="BN91" i="17"/>
  <c r="BM87" i="17"/>
  <c r="D81" i="26"/>
  <c r="BL87" i="17"/>
  <c r="O73" i="71"/>
  <c r="L73" i="71"/>
  <c r="CY557" i="17"/>
  <c r="K67" i="34"/>
  <c r="BN82" i="17"/>
  <c r="E49" i="26"/>
  <c r="G31" i="26"/>
  <c r="CX555" i="17"/>
  <c r="J65" i="34"/>
  <c r="N71" i="71"/>
  <c r="L71" i="71"/>
  <c r="BE139" i="17"/>
  <c r="E69" i="17"/>
  <c r="K559" i="1"/>
  <c r="H52" i="17"/>
  <c r="H33" i="17"/>
  <c r="G569" i="1"/>
  <c r="H67" i="17"/>
  <c r="E65" i="17"/>
  <c r="D62" i="17"/>
  <c r="C62" i="36"/>
  <c r="H50" i="17"/>
  <c r="I40" i="17"/>
  <c r="H37" i="17"/>
  <c r="D28" i="17"/>
  <c r="C28" i="36"/>
  <c r="I567" i="1"/>
  <c r="DM497" i="17"/>
  <c r="DL511" i="17"/>
  <c r="DM511" i="17"/>
  <c r="CU511" i="17"/>
  <c r="CV511" i="17"/>
  <c r="CV507" i="17"/>
  <c r="CU506" i="17"/>
  <c r="CV506" i="17"/>
  <c r="L20" i="17"/>
  <c r="L45" i="71"/>
  <c r="L57" i="72"/>
  <c r="L35" i="72"/>
  <c r="DM510" i="17"/>
  <c r="CV498" i="17"/>
  <c r="L14" i="72"/>
  <c r="CV519" i="17"/>
  <c r="CV500" i="17"/>
  <c r="DM555" i="17"/>
  <c r="L55" i="71"/>
  <c r="L39" i="71"/>
  <c r="G32" i="34"/>
  <c r="K29" i="71"/>
  <c r="L29" i="71"/>
  <c r="L48" i="74"/>
  <c r="L22" i="69"/>
  <c r="J51" i="72"/>
  <c r="L51" i="72"/>
  <c r="DM548" i="17"/>
  <c r="E21" i="34"/>
  <c r="E107" i="34"/>
  <c r="E16" i="34"/>
  <c r="L41" i="72"/>
  <c r="L18" i="72"/>
  <c r="CV575" i="17"/>
  <c r="L199" i="17"/>
  <c r="DM540" i="17"/>
  <c r="L74" i="69"/>
  <c r="L39" i="72"/>
  <c r="CV518" i="17"/>
  <c r="L19" i="17"/>
  <c r="CV544" i="17"/>
  <c r="CC136" i="17"/>
  <c r="J67" i="70"/>
  <c r="L18" i="69"/>
  <c r="L15" i="74"/>
  <c r="J48" i="72"/>
  <c r="BN280" i="17"/>
  <c r="C170" i="34"/>
  <c r="J16" i="71"/>
  <c r="L16" i="71"/>
  <c r="DM518" i="17"/>
  <c r="L82" i="71"/>
  <c r="L29" i="70"/>
  <c r="C63" i="34"/>
  <c r="L16" i="69"/>
  <c r="CV521" i="17"/>
  <c r="C104" i="34"/>
  <c r="G101" i="34"/>
  <c r="L36" i="69"/>
  <c r="J72" i="71"/>
  <c r="L72" i="71"/>
  <c r="DM517" i="17"/>
  <c r="CV528" i="17"/>
  <c r="CV573" i="17"/>
  <c r="DM502" i="17"/>
  <c r="L23" i="69"/>
  <c r="L20" i="72"/>
  <c r="L41" i="70"/>
  <c r="L48" i="72"/>
  <c r="BN284" i="17"/>
  <c r="L19" i="74"/>
  <c r="CT557" i="17"/>
  <c r="CV557" i="17"/>
  <c r="L63" i="71"/>
  <c r="BN145" i="17"/>
  <c r="CV542" i="17"/>
  <c r="CV496" i="17"/>
  <c r="DM521" i="17"/>
  <c r="L36" i="72"/>
  <c r="L37" i="69"/>
  <c r="J37" i="72"/>
  <c r="L37" i="72"/>
  <c r="L16" i="74"/>
  <c r="D33" i="26"/>
  <c r="BN102" i="17"/>
  <c r="G33" i="31"/>
  <c r="J217" i="17"/>
  <c r="K217" i="17"/>
  <c r="BN120" i="17"/>
  <c r="BN124" i="17"/>
  <c r="L198" i="17"/>
  <c r="L26" i="26"/>
  <c r="BN84" i="17"/>
  <c r="L200" i="17"/>
  <c r="F50" i="68"/>
  <c r="K50" i="68"/>
  <c r="J50" i="68"/>
  <c r="L50" i="68"/>
  <c r="F49" i="17"/>
  <c r="F52" i="68"/>
  <c r="F51" i="17"/>
  <c r="K531" i="1"/>
  <c r="F17" i="17"/>
  <c r="H10" i="17"/>
  <c r="I74" i="17"/>
  <c r="H74" i="36"/>
  <c r="F72" i="17"/>
  <c r="H71" i="17"/>
  <c r="D66" i="17"/>
  <c r="C66" i="36"/>
  <c r="I542" i="1"/>
  <c r="E39" i="17"/>
  <c r="F23" i="17"/>
  <c r="F11" i="17"/>
  <c r="F34" i="17"/>
  <c r="F15" i="17"/>
  <c r="K75" i="69"/>
  <c r="L76" i="69"/>
  <c r="K23" i="72"/>
  <c r="J23" i="72"/>
  <c r="BN137" i="17"/>
  <c r="K216" i="17"/>
  <c r="E32" i="31"/>
  <c r="J216" i="17"/>
  <c r="K38" i="73"/>
  <c r="E17" i="34"/>
  <c r="DL507" i="17"/>
  <c r="DM507" i="17"/>
  <c r="BN135" i="17"/>
  <c r="E15" i="31"/>
  <c r="DK498" i="17"/>
  <c r="DM498" i="17"/>
  <c r="CT499" i="17"/>
  <c r="CV499" i="17"/>
  <c r="DL576" i="17"/>
  <c r="K89" i="71"/>
  <c r="L89" i="71"/>
  <c r="CC139" i="17"/>
  <c r="J70" i="70"/>
  <c r="K73" i="72"/>
  <c r="L73" i="72"/>
  <c r="E83" i="34"/>
  <c r="G54" i="34"/>
  <c r="G6" i="34"/>
  <c r="H102" i="34"/>
  <c r="K28" i="72"/>
  <c r="L28" i="72"/>
  <c r="K14" i="71"/>
  <c r="L14" i="71"/>
  <c r="L17" i="72"/>
  <c r="J92" i="71"/>
  <c r="L92" i="71"/>
  <c r="C161" i="34"/>
  <c r="CU561" i="17"/>
  <c r="CV561" i="17"/>
  <c r="L19" i="69"/>
  <c r="DL578" i="17"/>
  <c r="DM578" i="17"/>
  <c r="L57" i="74"/>
  <c r="G71" i="34"/>
  <c r="D108" i="34"/>
  <c r="DK576" i="17"/>
  <c r="K61" i="71"/>
  <c r="L42" i="71"/>
  <c r="L43" i="72"/>
  <c r="J88" i="71"/>
  <c r="E75" i="69"/>
  <c r="BL144" i="17"/>
  <c r="J75" i="69"/>
  <c r="D138" i="26"/>
  <c r="CT508" i="17"/>
  <c r="CV508" i="17"/>
  <c r="E18" i="34"/>
  <c r="DK557" i="17"/>
  <c r="DM557" i="17"/>
  <c r="CT563" i="17"/>
  <c r="CV563" i="17"/>
  <c r="DL564" i="17"/>
  <c r="F164" i="34"/>
  <c r="CD146" i="17"/>
  <c r="K77" i="70"/>
  <c r="L66" i="71"/>
  <c r="K25" i="71"/>
  <c r="L25" i="71"/>
  <c r="J48" i="71"/>
  <c r="L48" i="71"/>
  <c r="L32" i="69"/>
  <c r="L37" i="71"/>
  <c r="J81" i="72"/>
  <c r="J90" i="72"/>
  <c r="E17" i="26"/>
  <c r="CD93" i="17"/>
  <c r="CC93" i="17"/>
  <c r="D66" i="34"/>
  <c r="G80" i="34"/>
  <c r="C67" i="34"/>
  <c r="K81" i="72"/>
  <c r="DL545" i="17"/>
  <c r="DM545" i="17"/>
  <c r="CC115" i="17"/>
  <c r="BN104" i="17"/>
  <c r="K90" i="72"/>
  <c r="K19" i="68"/>
  <c r="L19" i="68"/>
  <c r="I86" i="26"/>
  <c r="BN100" i="17"/>
  <c r="L191" i="17"/>
  <c r="B505" i="1"/>
  <c r="G47" i="26"/>
  <c r="L30" i="26"/>
  <c r="L34" i="26"/>
  <c r="BY135" i="17"/>
  <c r="N39" i="69"/>
  <c r="L39" i="69"/>
  <c r="E73" i="17"/>
  <c r="I62" i="17"/>
  <c r="F56" i="68"/>
  <c r="J56" i="68"/>
  <c r="F55" i="17"/>
  <c r="H55" i="68"/>
  <c r="H54" i="17"/>
  <c r="F58" i="68"/>
  <c r="K58" i="68"/>
  <c r="F57" i="17"/>
  <c r="H57" i="68"/>
  <c r="H56" i="17"/>
  <c r="F54" i="68"/>
  <c r="J54" i="68"/>
  <c r="F53" i="17"/>
  <c r="D74" i="17"/>
  <c r="I70" i="17"/>
  <c r="I66" i="17"/>
  <c r="F64" i="17"/>
  <c r="H63" i="17"/>
  <c r="E61" i="17"/>
  <c r="H46" i="17"/>
  <c r="H44" i="17"/>
  <c r="I36" i="17"/>
  <c r="H36" i="36"/>
  <c r="E35" i="17"/>
  <c r="H48" i="17"/>
  <c r="F47" i="17"/>
  <c r="D36" i="17"/>
  <c r="I28" i="17"/>
  <c r="E27" i="17"/>
  <c r="H22" i="17"/>
  <c r="F21" i="17"/>
  <c r="H18" i="17"/>
  <c r="Q63" i="69"/>
  <c r="F31" i="68"/>
  <c r="H15" i="68"/>
  <c r="K15" i="68"/>
  <c r="J15" i="68"/>
  <c r="L15" i="68"/>
  <c r="H12" i="17"/>
  <c r="I33" i="68"/>
  <c r="H30" i="68"/>
  <c r="Q26" i="68"/>
  <c r="H17" i="68"/>
  <c r="J17" i="68"/>
  <c r="Q9" i="71"/>
  <c r="F14" i="68"/>
  <c r="Q26" i="73"/>
  <c r="E31" i="17"/>
  <c r="Q60" i="68"/>
  <c r="Q10" i="69"/>
  <c r="H40" i="36"/>
  <c r="J40" i="17"/>
  <c r="K40" i="17"/>
  <c r="G67" i="36"/>
  <c r="J67" i="17"/>
  <c r="K67" i="17"/>
  <c r="L67" i="17"/>
  <c r="CC143" i="17"/>
  <c r="J74" i="70"/>
  <c r="E67" i="26"/>
  <c r="F74" i="70"/>
  <c r="BN87" i="17"/>
  <c r="O88" i="71"/>
  <c r="L88" i="71"/>
  <c r="CY572" i="17"/>
  <c r="K82" i="34"/>
  <c r="G50" i="36"/>
  <c r="J50" i="17"/>
  <c r="K50" i="17"/>
  <c r="L50" i="17"/>
  <c r="M90" i="71"/>
  <c r="L90" i="71"/>
  <c r="CW574" i="17"/>
  <c r="D69" i="36"/>
  <c r="K69" i="17"/>
  <c r="J69" i="17"/>
  <c r="G33" i="36"/>
  <c r="J33" i="17"/>
  <c r="K33" i="17"/>
  <c r="B133" i="26"/>
  <c r="BL139" i="17"/>
  <c r="J70" i="69"/>
  <c r="BM139" i="17"/>
  <c r="C70" i="69"/>
  <c r="G136" i="26"/>
  <c r="H73" i="69"/>
  <c r="K23" i="70"/>
  <c r="L23" i="70"/>
  <c r="G37" i="36"/>
  <c r="K37" i="17"/>
  <c r="J37" i="17"/>
  <c r="D65" i="36"/>
  <c r="J65" i="17"/>
  <c r="K65" i="17"/>
  <c r="G52" i="36"/>
  <c r="K52" i="17"/>
  <c r="J52" i="17"/>
  <c r="L52" i="17"/>
  <c r="CE93" i="17"/>
  <c r="L23" i="72"/>
  <c r="L75" i="69"/>
  <c r="E11" i="36"/>
  <c r="K11" i="17"/>
  <c r="J11" i="17"/>
  <c r="G10" i="36"/>
  <c r="K10" i="17"/>
  <c r="J10" i="17"/>
  <c r="J52" i="68"/>
  <c r="K52" i="68"/>
  <c r="L52" i="68"/>
  <c r="E23" i="36"/>
  <c r="K23" i="17"/>
  <c r="J23" i="17"/>
  <c r="G71" i="36"/>
  <c r="J71" i="17"/>
  <c r="K71" i="17"/>
  <c r="E17" i="36"/>
  <c r="J17" i="17"/>
  <c r="K17" i="17"/>
  <c r="L17" i="17"/>
  <c r="E49" i="36"/>
  <c r="J49" i="17"/>
  <c r="K49" i="17"/>
  <c r="E15" i="36"/>
  <c r="J15" i="17"/>
  <c r="K15" i="17"/>
  <c r="L15" i="17"/>
  <c r="D39" i="36"/>
  <c r="J39" i="17"/>
  <c r="K39" i="17"/>
  <c r="E72" i="36"/>
  <c r="K72" i="17"/>
  <c r="J72" i="17"/>
  <c r="E34" i="36"/>
  <c r="J34" i="17"/>
  <c r="K34" i="17"/>
  <c r="CY545" i="17"/>
  <c r="K55" i="34"/>
  <c r="O61" i="71"/>
  <c r="L61" i="71"/>
  <c r="E51" i="36"/>
  <c r="J51" i="17"/>
  <c r="K51" i="17"/>
  <c r="D35" i="36"/>
  <c r="J35" i="17"/>
  <c r="K35" i="17"/>
  <c r="L35" i="17"/>
  <c r="E21" i="36"/>
  <c r="J21" i="17"/>
  <c r="K21" i="17"/>
  <c r="C36" i="36"/>
  <c r="K36" i="17"/>
  <c r="J36" i="17"/>
  <c r="G63" i="36"/>
  <c r="K63" i="17"/>
  <c r="J63" i="17"/>
  <c r="L63" i="17"/>
  <c r="C74" i="36"/>
  <c r="J74" i="17"/>
  <c r="K74" i="17"/>
  <c r="L74" i="17"/>
  <c r="J57" i="68"/>
  <c r="K57" i="68"/>
  <c r="L57" i="68"/>
  <c r="J55" i="68"/>
  <c r="K55" i="68"/>
  <c r="L55" i="68"/>
  <c r="D73" i="36"/>
  <c r="J73" i="17"/>
  <c r="K73" i="17"/>
  <c r="BN144" i="17"/>
  <c r="J14" i="68"/>
  <c r="K14" i="68"/>
  <c r="J30" i="68"/>
  <c r="K30" i="68"/>
  <c r="K31" i="68"/>
  <c r="J31" i="68"/>
  <c r="L31" i="68"/>
  <c r="G22" i="36"/>
  <c r="J22" i="17"/>
  <c r="K22" i="17"/>
  <c r="L22" i="17"/>
  <c r="E47" i="36"/>
  <c r="J47" i="17"/>
  <c r="K47" i="17"/>
  <c r="G44" i="36"/>
  <c r="J44" i="17"/>
  <c r="K44" i="17"/>
  <c r="L44" i="17"/>
  <c r="E64" i="36"/>
  <c r="J64" i="17"/>
  <c r="K64" i="17"/>
  <c r="E53" i="36"/>
  <c r="J53" i="17"/>
  <c r="K53" i="17"/>
  <c r="L53" i="17"/>
  <c r="E57" i="36"/>
  <c r="J57" i="17"/>
  <c r="K57" i="17"/>
  <c r="E55" i="36"/>
  <c r="J55" i="17"/>
  <c r="K55" i="17"/>
  <c r="L55" i="17"/>
  <c r="J33" i="68"/>
  <c r="K33" i="68"/>
  <c r="L33" i="68"/>
  <c r="D27" i="36"/>
  <c r="J27" i="17"/>
  <c r="K27" i="17"/>
  <c r="G48" i="36"/>
  <c r="J48" i="17"/>
  <c r="K48" i="17"/>
  <c r="L48" i="17"/>
  <c r="G46" i="36"/>
  <c r="J46" i="17"/>
  <c r="K46" i="17"/>
  <c r="H66" i="36"/>
  <c r="J66" i="17"/>
  <c r="K66" i="17"/>
  <c r="K56" i="68"/>
  <c r="L56" i="68"/>
  <c r="CC135" i="17"/>
  <c r="J66" i="70"/>
  <c r="CD135" i="17"/>
  <c r="K66" i="70"/>
  <c r="E59" i="26"/>
  <c r="F66" i="70"/>
  <c r="D31" i="36"/>
  <c r="J31" i="17"/>
  <c r="K31" i="17"/>
  <c r="G12" i="36"/>
  <c r="K12" i="17"/>
  <c r="J12" i="17"/>
  <c r="G18" i="36"/>
  <c r="K18" i="17"/>
  <c r="J18" i="17"/>
  <c r="H28" i="36"/>
  <c r="J28" i="17"/>
  <c r="K28" i="17"/>
  <c r="L28" i="17"/>
  <c r="D61" i="36"/>
  <c r="J61" i="17"/>
  <c r="K61" i="17"/>
  <c r="H70" i="36"/>
  <c r="J70" i="17"/>
  <c r="K70" i="17"/>
  <c r="G56" i="36"/>
  <c r="J56" i="17"/>
  <c r="K56" i="17"/>
  <c r="G54" i="36"/>
  <c r="J54" i="17"/>
  <c r="K54" i="17"/>
  <c r="L54" i="17"/>
  <c r="H62" i="36"/>
  <c r="J62" i="17"/>
  <c r="K62" i="17"/>
  <c r="CP504" i="17"/>
  <c r="F20" i="71"/>
  <c r="J20" i="71"/>
  <c r="I84" i="34"/>
  <c r="CV574" i="17"/>
  <c r="L40" i="17"/>
  <c r="L34" i="17"/>
  <c r="L71" i="17"/>
  <c r="L65" i="17"/>
  <c r="L37" i="17"/>
  <c r="BN142" i="17"/>
  <c r="L33" i="17"/>
  <c r="L69" i="17"/>
  <c r="K70" i="69"/>
  <c r="L70" i="69"/>
  <c r="BN139" i="17"/>
  <c r="L56" i="17"/>
  <c r="L12" i="17"/>
  <c r="L27" i="17"/>
  <c r="L51" i="17"/>
  <c r="L72" i="17"/>
  <c r="L49" i="17"/>
  <c r="L23" i="17"/>
  <c r="L11" i="17"/>
  <c r="L39" i="17"/>
  <c r="L10" i="17"/>
  <c r="K20" i="71"/>
  <c r="L20" i="71"/>
  <c r="L57" i="17"/>
  <c r="L47" i="17"/>
  <c r="L30" i="68"/>
  <c r="L36" i="17"/>
  <c r="E14" i="34"/>
  <c r="CU504" i="17"/>
  <c r="CT504" i="17"/>
  <c r="CV504" i="17"/>
  <c r="L18" i="17"/>
  <c r="L62" i="17"/>
  <c r="L61" i="17"/>
  <c r="L31" i="17"/>
  <c r="L46" i="17"/>
  <c r="L64" i="17"/>
  <c r="L14" i="68"/>
  <c r="L73" i="17"/>
  <c r="L21" i="17"/>
  <c r="L70" i="17"/>
  <c r="L66" i="17"/>
  <c r="K95" i="71"/>
  <c r="L95" i="71"/>
  <c r="J27" i="72"/>
  <c r="L27" i="72"/>
  <c r="L19" i="72"/>
  <c r="L94" i="72"/>
  <c r="L23" i="74"/>
  <c r="L83" i="72"/>
  <c r="J92" i="72"/>
  <c r="K86" i="72"/>
  <c r="L11" i="73"/>
  <c r="K54" i="68"/>
  <c r="L54" i="68"/>
  <c r="K17" i="68"/>
  <c r="L17" i="68"/>
  <c r="J85" i="71"/>
  <c r="L85" i="71"/>
  <c r="K50" i="71"/>
  <c r="L50" i="71"/>
  <c r="K18" i="71"/>
  <c r="L18" i="71"/>
  <c r="K45" i="69"/>
  <c r="K13" i="73"/>
  <c r="L13" i="73"/>
  <c r="J58" i="68"/>
  <c r="L58" i="68"/>
  <c r="B38" i="75"/>
  <c r="B3" i="74"/>
  <c r="BS133" i="17"/>
  <c r="L127" i="26"/>
  <c r="L92" i="26"/>
  <c r="L52" i="26"/>
  <c r="CJ146" i="17"/>
  <c r="Q77" i="70"/>
  <c r="L119" i="26"/>
  <c r="CJ143" i="17"/>
  <c r="L98" i="26"/>
  <c r="BS139" i="17"/>
  <c r="L93" i="26"/>
  <c r="BS134" i="17"/>
  <c r="Q65" i="69"/>
  <c r="Q10" i="17"/>
  <c r="L10" i="36"/>
  <c r="B36" i="75"/>
  <c r="B2" i="73"/>
  <c r="L128" i="26"/>
  <c r="Q74" i="70"/>
  <c r="L67" i="26"/>
  <c r="L133" i="26"/>
  <c r="Q70" i="69"/>
  <c r="Q68" i="69"/>
  <c r="L131" i="26"/>
  <c r="L135" i="26"/>
  <c r="Q72" i="69"/>
  <c r="L70" i="26"/>
  <c r="Q64" i="69"/>
  <c r="BS145" i="17"/>
  <c r="L104" i="26"/>
  <c r="CJ139" i="17"/>
  <c r="L118" i="26"/>
  <c r="CJ142" i="17"/>
  <c r="L101" i="26"/>
  <c r="BS142" i="17"/>
  <c r="L27" i="26"/>
  <c r="BS138" i="17"/>
  <c r="B2" i="68"/>
  <c r="B3" i="72"/>
  <c r="B2" i="69"/>
  <c r="B3" i="69"/>
  <c r="B3" i="73"/>
  <c r="B2" i="70"/>
  <c r="A2" i="80"/>
  <c r="B3" i="68"/>
  <c r="A1" i="79"/>
  <c r="B1" i="68"/>
  <c r="B1" i="71"/>
  <c r="A1" i="80"/>
  <c r="B1" i="74"/>
  <c r="B1" i="72"/>
  <c r="B1" i="70"/>
  <c r="B1" i="69"/>
  <c r="B1" i="73"/>
  <c r="B40" i="75"/>
  <c r="B2" i="72"/>
  <c r="B2" i="79"/>
  <c r="B3" i="71"/>
  <c r="B3" i="79"/>
  <c r="B2" i="74"/>
  <c r="B2" i="71"/>
  <c r="B3" i="70"/>
  <c r="A3" i="80"/>
  <c r="L66" i="26"/>
  <c r="Q73" i="70"/>
  <c r="L63" i="26"/>
  <c r="Q70" i="70"/>
  <c r="Q69" i="69"/>
  <c r="L132" i="26"/>
  <c r="L139" i="26"/>
  <c r="Q76" i="69"/>
  <c r="L136" i="26"/>
  <c r="Q73" i="69"/>
</calcChain>
</file>

<file path=xl/sharedStrings.xml><?xml version="1.0" encoding="utf-8"?>
<sst xmlns="http://schemas.openxmlformats.org/spreadsheetml/2006/main" uniqueCount="876" count="876">
  <si>
    <t>INSTRUCTIONS</t>
  </si>
  <si>
    <t>Output spreadsheet for HVAC BESTEST</t>
  </si>
  <si>
    <t>F e b r u a r y   T o t a l s</t>
  </si>
  <si>
    <t>February Mean</t>
  </si>
  <si>
    <t>February Maximum</t>
  </si>
  <si>
    <t>Cooling Energy Consumption</t>
  </si>
  <si>
    <t xml:space="preserve">           Evaporator Coil Load</t>
  </si>
  <si>
    <t>Envelope Load</t>
  </si>
  <si>
    <t>Supply</t>
  </si>
  <si>
    <t>Condenser</t>
  </si>
  <si>
    <t>Humidity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</si>
  <si>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</si>
  <si>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</si>
  <si>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</si>
  <si>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</si>
  <si>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</si>
  <si>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</si>
  <si>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</si>
  <si>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</si>
  <si>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</si>
  <si>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(kWh)</t>
  </si>
  <si>
    <t>(°C)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</si>
  <si>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</si>
  <si>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</si>
  <si>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</si>
  <si>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</si>
  <si>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</si>
  <si>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</si>
  <si>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</si>
  <si>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</si>
  <si>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</si>
  <si>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</si>
  <si>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</si>
  <si>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</si>
  <si>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</si>
  <si>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</si>
  <si>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Total (kWh,e)</t>
  </si>
  <si>
    <t>DOE2.1E</t>
  </si>
  <si>
    <t>C2000</t>
  </si>
  <si>
    <t>TRNSYS 14.2</t>
  </si>
  <si>
    <t>Analyitic</t>
  </si>
  <si>
    <t>CA-SIS</t>
  </si>
  <si>
    <t>E+</t>
  </si>
  <si>
    <t>NREL</t>
  </si>
  <si>
    <t>CIEM/0800</t>
  </si>
  <si>
    <t>EDF-12/00</t>
  </si>
  <si>
    <t>TUD-ideal</t>
  </si>
  <si>
    <t>TUD-real</t>
  </si>
  <si>
    <t>TUD-8/00</t>
  </si>
  <si>
    <t>HTAL1</t>
  </si>
  <si>
    <t>HTAL2</t>
  </si>
  <si>
    <t>EDF-0500</t>
  </si>
  <si>
    <t>US-0401</t>
  </si>
  <si>
    <t>Energy Consumption, Compressor (kWh,e)</t>
  </si>
  <si>
    <t>Energy Consumption, Supply Fan (kWh,e)</t>
  </si>
  <si>
    <t>Energy Consumption, Condenser Fan (kWh,e)</t>
  </si>
  <si>
    <t>Coil Load, Total (kWh,thermal)</t>
  </si>
  <si>
    <t>Coil Load, Sensible (kWh,thermal)</t>
  </si>
  <si>
    <t>Coil Load, Latent (kWh,thermal)</t>
  </si>
  <si>
    <t>Envelope Load, Total (kWh,thermal)</t>
  </si>
  <si>
    <t>Envelope Load, Sensible (kWh,thermal)</t>
  </si>
  <si>
    <t>CIEMAT</t>
  </si>
  <si>
    <t>Envelope Load, Latent (kWh,thermal)</t>
  </si>
  <si>
    <t>Mean COP</t>
  </si>
  <si>
    <t>Mean IDB (°C)</t>
  </si>
  <si>
    <t>Mean Humidity Ratio</t>
  </si>
  <si>
    <t>Maximum COP</t>
  </si>
  <si>
    <t>Max IDB (°C)</t>
  </si>
  <si>
    <t>Max Humidity Ratio</t>
  </si>
  <si>
    <t>Minimum COP</t>
  </si>
  <si>
    <t>Min IDB (°C)</t>
  </si>
  <si>
    <t>Min Humidity Ratio</t>
  </si>
  <si>
    <t>Delta Calcs</t>
  </si>
  <si>
    <t>(Max - Min)/Mean COP</t>
  </si>
  <si>
    <t>(Max - Min)/Mean IDB (°C)</t>
  </si>
  <si>
    <t>(Max - Min)/Mean Humidity Ratio</t>
  </si>
  <si>
    <t>Delta COP</t>
  </si>
  <si>
    <t>E110-E100</t>
  </si>
  <si>
    <t>E120-E110</t>
  </si>
  <si>
    <t>E120-E100</t>
  </si>
  <si>
    <t>E130-E100</t>
  </si>
  <si>
    <t>E140-E130</t>
  </si>
  <si>
    <t>E140-E110</t>
  </si>
  <si>
    <t>E150-E110</t>
  </si>
  <si>
    <t>E160-E150</t>
  </si>
  <si>
    <t>E165-E160</t>
  </si>
  <si>
    <t>E170-E150</t>
  </si>
  <si>
    <t>E180-E150</t>
  </si>
  <si>
    <t>E180-E170</t>
  </si>
  <si>
    <t>E185-E180</t>
  </si>
  <si>
    <t>E190-E180</t>
  </si>
  <si>
    <t>E190-E140</t>
  </si>
  <si>
    <t>E195-E190</t>
  </si>
  <si>
    <t>E195-E185</t>
  </si>
  <si>
    <t>E195-E130</t>
  </si>
  <si>
    <t>E200-E100</t>
  </si>
  <si>
    <t xml:space="preserve">Delta Qtot </t>
  </si>
  <si>
    <t>Del Qcomp</t>
  </si>
  <si>
    <t>DOE2/N</t>
  </si>
  <si>
    <t>DOE2/C</t>
  </si>
  <si>
    <t>Del Q IDfan</t>
  </si>
  <si>
    <t>Del Q ODfan</t>
  </si>
  <si>
    <t>Del Q coil,t</t>
  </si>
  <si>
    <t>Del Q coil,s</t>
  </si>
  <si>
    <t>Del Qcoil,lat</t>
  </si>
  <si>
    <t>d:\e\iea22\hvabtest\results\doe2\21EJNA2A.WK3, February 14, 2000</t>
  </si>
  <si>
    <t xml:space="preserve">DOE-2.1E by NREL. </t>
  </si>
  <si>
    <t>1. Use specified units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</si>
  <si>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</si>
  <si>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</si>
  <si>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</si>
  <si>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</si>
  <si>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</si>
  <si>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</si>
  <si>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 xml:space="preserve">        February Maximum</t>
  </si>
  <si>
    <t xml:space="preserve">        February Minimum</t>
  </si>
  <si>
    <t xml:space="preserve">            Evaporator Coil Load</t>
  </si>
  <si>
    <t>Qfan,heat</t>
  </si>
  <si>
    <t>(del Qfan)</t>
  </si>
  <si>
    <t>- Qfan</t>
  </si>
  <si>
    <t>/Qfan</t>
  </si>
  <si>
    <t>/Qcoil</t>
  </si>
  <si>
    <t>(kg/kg)</t>
  </si>
  <si>
    <t>(frac)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</si>
  <si>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</si>
  <si>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</si>
  <si>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</si>
  <si>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</si>
  <si>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</si>
  <si>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</si>
  <si>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</si>
  <si>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</si>
  <si>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</si>
  <si>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</si>
  <si>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</si>
  <si>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</si>
  <si>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</si>
  <si>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HVBOUT2A.WK3, August 08, 2000</t>
  </si>
  <si>
    <t>Output    spreadsheet for HVAC BESTEST</t>
  </si>
  <si>
    <t>1.    Use specified units</t>
  </si>
  <si>
    <t>2.    Data entry is restricted to columns B through T and rows 25 through 38. ;  The protection</t>
  </si>
  <si>
    <t>;;  option has been employed to help assure    that data is input in the correct cells.</t>
  </si>
  <si>
    <t>3.    February totals are consumption and or loads just for the month of    February. ;  Similarly,</t>
  </si>
  <si>
    <t>;;  February means, maxima, and minima are    those values just for the month of February.</t>
  </si>
  <si>
    <t>4.    Cooling Energy Consumption, Evaporator Coil Load, Zone Load, and COP    (Coefficient</t>
  </si>
  <si>
    <t>;;  of Performance) are defined in the    Glossary appendix.</t>
  </si>
  <si>
    <t>F e b r u a r y ;;  T o t a l s</t>
  </si>
  <si>
    <t>;;;;;;;  February Maximum</t>
  </si>
  <si>
    <t>;;;;;;;  February Minimum</t>
  </si>
  <si>
    <t>;;;;;;;;;;;  Evaporator Coil Load</t>
  </si>
  <si>
    <t>Zone Load</t>
  </si>
  <si>
    <t>Space Cooling Electricity Consumption</t>
  </si>
  <si>
    <t xml:space="preserve">      Statistics, All Results</t>
  </si>
  <si>
    <t>CLM2000</t>
  </si>
  <si>
    <t>DOE21E</t>
  </si>
  <si>
    <t>TRN-id</t>
  </si>
  <si>
    <t>TRN-re</t>
  </si>
  <si>
    <t>(Max-Min)</t>
  </si>
  <si>
    <t>Analytical</t>
  </si>
  <si>
    <t>EDF</t>
  </si>
  <si>
    <t>GARD</t>
  </si>
  <si>
    <t>TUD</t>
  </si>
  <si>
    <t>Min</t>
  </si>
  <si>
    <t>Max</t>
  </si>
  <si>
    <t>/Analytical</t>
  </si>
  <si>
    <t>Coil Loads: Total, Sensible, and Latent</t>
  </si>
  <si>
    <t>Zone Loads: Total, Sensible, and Latent</t>
  </si>
  <si>
    <t>Zone Load, Total (kWh,thermal)</t>
  </si>
  <si>
    <t>Zone Load, Sensible (kWh,thermal)</t>
  </si>
  <si>
    <t>Zone Load, Latent (kWh,thermal)</t>
  </si>
  <si>
    <t>Sensible Coil - Zone Load, (Fan Heat) (kWh,thermal)</t>
  </si>
  <si>
    <t>Latent Coil - Zone Load, (Should be 0) (kWh,thermal)</t>
  </si>
  <si>
    <t>Indoor Drybulb Temperature: Mean and (Max-Min)/Mean</t>
  </si>
  <si>
    <t>Humidity Ratio: Mean and (Max-Min)/Mean</t>
  </si>
  <si>
    <t>Sensitivities for COP and Coil Loads</t>
  </si>
  <si>
    <t>Sensitivities for Space Cooling Electricity Consumption</t>
  </si>
  <si>
    <t>Delta Qtot (kWh,e)</t>
  </si>
  <si>
    <t>Delta COP (kWh,t)</t>
  </si>
  <si>
    <t>Abs(Max-</t>
  </si>
  <si>
    <t xml:space="preserve">               Analytical</t>
  </si>
  <si>
    <t>Min)/Analy.</t>
  </si>
  <si>
    <t>Del Qcomp (kWh,e)</t>
  </si>
  <si>
    <t>Del Q coil,t (kWh,t)</t>
  </si>
  <si>
    <t>Del Q IDfan (kWh,e)</t>
  </si>
  <si>
    <t>Del Q coil,s (kWh,t)</t>
  </si>
  <si>
    <t>Del Q ODfan (kWh,e)</t>
  </si>
  <si>
    <t>Del Qcoil,lat (kWh,t)</t>
  </si>
  <si>
    <t>CLIM2000/EDF</t>
  </si>
  <si>
    <t>DOE-2.1E/NREL</t>
  </si>
  <si>
    <t>DOE-2.1E/CIEMAT</t>
  </si>
  <si>
    <t>TRNSYS-ideal/TUD</t>
  </si>
  <si>
    <t>TRNSYS-real/TUD</t>
  </si>
  <si>
    <t>Analytical/TUD</t>
  </si>
  <si>
    <t>Analytical/HTAL1</t>
  </si>
  <si>
    <t>Analytical/HTAL2</t>
  </si>
  <si>
    <t>February Minimum</t>
  </si>
  <si>
    <t xml:space="preserve">4. Cooling Energy Consumption, Evaporator Coil Load, Zone Load, and COP (Coefficient </t>
  </si>
  <si>
    <t>HVBTOUT1.WK3, August 26, 1997</t>
  </si>
  <si>
    <t>CIEMAT: cie0600b.wk3 b:a1..b:v38; 01 jun 00</t>
  </si>
  <si>
    <t xml:space="preserve">2. Data entry is restricted to columns B through Q and rows 13 through 27.  The protection </t>
  </si>
  <si>
    <t xml:space="preserve">   February means and maxima are those values just for the month of February.</t>
  </si>
  <si>
    <t>4. Cooling Energy Consumption, Evaporator Coil Load, Envelope Load, and COP are defined in Appendix C.</t>
  </si>
  <si>
    <t>fan heat</t>
  </si>
  <si>
    <t>error %</t>
  </si>
  <si>
    <t>EDF CLIM2000-12/00 with automated extrap</t>
  </si>
  <si>
    <t>see EDF modeler report.</t>
  </si>
  <si>
    <t>BESTEST1</t>
  </si>
  <si>
    <t>February totals</t>
  </si>
  <si>
    <t>February mean</t>
  </si>
  <si>
    <t>Cooling energy consumption</t>
  </si>
  <si>
    <t>Evaporator coil load</t>
  </si>
  <si>
    <t>Enveloppe load</t>
  </si>
  <si>
    <t>HVBTOUT2.WK3, May 1998</t>
  </si>
  <si>
    <t>Dresden TRNSYS 14.2: Note, combine DRESDEN.WK3 a1..q38 at e:a1</t>
  </si>
  <si>
    <t>Ideal" results no min/on off requirement</t>
  </si>
  <si>
    <t>February Totals</t>
  </si>
  <si>
    <t xml:space="preserve">  February Mean</t>
  </si>
  <si>
    <t xml:space="preserve"> February Maximum</t>
  </si>
  <si>
    <t xml:space="preserve"> February Minimum</t>
  </si>
  <si>
    <t xml:space="preserve">        Cooling Energie Consumption</t>
  </si>
  <si>
    <t xml:space="preserve">  Evaporator Coil Load</t>
  </si>
  <si>
    <t xml:space="preserve">       Envelope Load</t>
  </si>
  <si>
    <t>[kWh]</t>
  </si>
  <si>
    <t>[°C]</t>
  </si>
  <si>
    <t>[kg/kg]</t>
  </si>
  <si>
    <t>HVBTOUT2.WK3, 23 May 2000</t>
  </si>
  <si>
    <t>"Real control minimum on/off time results</t>
  </si>
  <si>
    <t>TRNSYS, realistic controller, 23 May 00</t>
  </si>
  <si>
    <t>HVBTOUT2.WK3, September 02, 1998</t>
  </si>
  <si>
    <t>TUD Analytical Verification</t>
  </si>
  <si>
    <t>TUD Analytical Verication, 10 Aug 00</t>
  </si>
  <si>
    <t>Patm = 101325 Pa; difference between saturation enthalpy and zone air enthalpy considered</t>
  </si>
  <si>
    <t>HTAL numerical solution ("HTAL2"), 05 sep 00</t>
  </si>
  <si>
    <t>CA-SIS 05/00</t>
  </si>
  <si>
    <t>Entered at A25 from CASI0500.WK3 a:a7..a:t20</t>
  </si>
  <si>
    <t>cooloing energy Consumption</t>
  </si>
  <si>
    <t>Evaporator coil Load</t>
  </si>
  <si>
    <t>envelope load</t>
  </si>
  <si>
    <t>cases</t>
  </si>
  <si>
    <t>compres-sor</t>
  </si>
  <si>
    <t>supply   fan</t>
  </si>
  <si>
    <t>conden-ser fan</t>
  </si>
  <si>
    <t>total</t>
  </si>
  <si>
    <t>sensible</t>
  </si>
  <si>
    <t>latent</t>
  </si>
  <si>
    <t>humidity ratio</t>
  </si>
  <si>
    <t>kWh</t>
  </si>
  <si>
    <t>°C</t>
  </si>
  <si>
    <t>kg/kg</t>
  </si>
  <si>
    <t>An-TUD</t>
  </si>
  <si>
    <t>An-HTAL1</t>
  </si>
  <si>
    <t>An-HTAL2</t>
  </si>
  <si>
    <t>SEE SHEET 'A'  FOR INSTRUCTIONS</t>
  </si>
  <si>
    <t>EDF-1000</t>
  </si>
  <si>
    <t>COP: Mean, and (Max-Min)/Mean</t>
  </si>
  <si>
    <t>EnergyPlus    Version 1.0.0.023    14Jun01</t>
  </si>
  <si>
    <t>results5-3.xls q:a06..p75; 10/15/02</t>
  </si>
  <si>
    <t>results5-3.xls q:a185..p220; 10/15/02</t>
  </si>
  <si>
    <t>results5-3.xls q:bc77..br147; 10/15/02</t>
  </si>
  <si>
    <t>results5-3.xls q:bc233..br304; 10/15/02</t>
  </si>
  <si>
    <t>results5-3.xls q:bt77..ch147; 10/15/02</t>
  </si>
  <si>
    <t>results5-3.xls q:ck491..cz580; 10/15/02</t>
  </si>
  <si>
    <t>results5-3.xls q:db491..dq580; 10/15/02</t>
  </si>
  <si>
    <t>RESULTS.XLS5-3, October 15, 2002</t>
  </si>
  <si>
    <t>HTAL1 (analytical verification) updated by jn 15 Aug 00 (Markus' results sent 25 Jul 00)</t>
  </si>
  <si>
    <t>Program Name:</t>
  </si>
  <si>
    <t>Program Name for Tables and Charts:</t>
  </si>
  <si>
    <t>Program Version Release Date:</t>
  </si>
  <si>
    <t>Program Name and Version (with full build detail):</t>
  </si>
  <si>
    <t>for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</si>
  <si>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</si>
  <si>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</si>
  <si>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</si>
  <si>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</si>
  <si>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Scratch area for chart subtitles</t>
  </si>
  <si>
    <t>Modeler Organization for Titles (long):</t>
  </si>
  <si>
    <t>Modeler Organization for Tables and Charts (short):</t>
  </si>
  <si>
    <t>Authoring Organization</t>
  </si>
  <si>
    <t>TABLE B17-1</t>
  </si>
  <si>
    <t>Quasi-analytical Solutions and Example Simulation Results</t>
  </si>
  <si>
    <t>Quasi-Analytical solution with ideal controller model</t>
  </si>
  <si>
    <t>Hochschule Technik &amp; Architektur Luzern, Switzerland (HTAL)</t>
  </si>
  <si>
    <t>Hochschule Technik &amp; Architektur Luzern, Switzerland</t>
  </si>
  <si>
    <t>Quasi-Analytical solution with realistic controller model</t>
  </si>
  <si>
    <t>Quasi-Analytical Solution with ideal controller model</t>
  </si>
  <si>
    <t>Technische Universität Dresden, Germany (TUD)</t>
  </si>
  <si>
    <t>Technische Universität Dresden, Germany</t>
  </si>
  <si>
    <t>CA-SIS V1</t>
  </si>
  <si>
    <t>Electricité de France, France (EDF)</t>
  </si>
  <si>
    <t>Electricité de France, France</t>
  </si>
  <si>
    <t>CLIM2000 2.1.6</t>
  </si>
  <si>
    <t>DOE-2.1E-088</t>
  </si>
  <si>
    <t xml:space="preserve">DOE-2.1E-133 </t>
  </si>
  <si>
    <t>ENERGYPLUS 1.0.0.023</t>
  </si>
  <si>
    <t>GARD Analytics, USA</t>
  </si>
  <si>
    <t>TRNSYS 14.2-TUD with ideal controller model</t>
  </si>
  <si>
    <t>University of Wisconsin, USA; Technische Universität Dresden, Ger.</t>
  </si>
  <si>
    <t>TRNSYS 14.2-TUD with real controller model</t>
  </si>
  <si>
    <t xml:space="preserve">TRN-id
TRNSYS-ideal</t>
  </si>
  <si>
    <t xml:space="preserve">TRN-re
TRNSYS-real</t>
  </si>
  <si>
    <t>Abbreviation</t>
  </si>
  <si>
    <t>Model</t>
  </si>
  <si>
    <t>Implemented By</t>
  </si>
  <si>
    <r>
      <t>b</t>
    </r>
    <r>
      <rPr>
        <rFont val="Arial"/>
        <family val="2"/>
        <sz val="10"/>
      </rPr>
      <t>LBNL: Lawrence Berkeley National Laboratory</t>
    </r>
  </si>
  <si>
    <r>
      <t>c</t>
    </r>
    <r>
      <rPr>
        <rFont val="Arial"/>
        <family val="2"/>
        <sz val="10"/>
      </rPr>
      <t>ESTSC: Energy Science and Technology Software Center (at Oak Ridge National Laboratory, USA)</t>
    </r>
  </si>
  <si>
    <r>
      <t>d</t>
    </r>
    <r>
      <rPr>
        <rFont val="Arial"/>
        <family val="2"/>
        <sz val="10"/>
      </rPr>
      <t>CIEMAT: Centro de Investigaciones Energeticas, Medioambientales y Tecnologicas</t>
    </r>
  </si>
  <si>
    <r>
      <t>e</t>
    </r>
    <r>
      <rPr>
        <rFont val="Arial"/>
        <family val="2"/>
        <sz val="10"/>
      </rPr>
      <t>JJH: James J. Hirsch &amp; Associates</t>
    </r>
  </si>
  <si>
    <r>
      <t>f</t>
    </r>
    <r>
      <rPr>
        <rFont val="Arial"/>
        <family val="2"/>
        <sz val="10"/>
      </rPr>
      <t>NREL/JNA: National Renewable Energy Laboratory/J. Neymark &amp; Associates</t>
    </r>
  </si>
  <si>
    <r>
      <t>g</t>
    </r>
    <r>
      <rPr>
        <rFont val="Arial"/>
        <family val="2"/>
        <sz val="10"/>
      </rPr>
      <t>UIUC: University of Illinois Urbana/Champaign</t>
    </r>
  </si>
  <si>
    <r>
      <t>h</t>
    </r>
    <r>
      <rPr>
        <rFont val="Arial"/>
        <family val="2"/>
        <sz val="10"/>
      </rPr>
      <t>CERL: U.S. Army Corps of Engineers, Construction Engineering Research Laboratories</t>
    </r>
  </si>
  <si>
    <r>
      <t>i</t>
    </r>
    <r>
      <rPr>
        <rFont val="Arial"/>
        <family val="2"/>
        <sz val="10"/>
      </rPr>
      <t>OSU: Oklahoma State University</t>
    </r>
  </si>
  <si>
    <r>
      <t>j</t>
    </r>
    <r>
      <rPr>
        <rFont val="Arial"/>
        <family val="2"/>
        <sz val="10"/>
      </rPr>
      <t>FSEC: University of Central Florida, Florida Solar Energy Center</t>
    </r>
  </si>
  <si>
    <r>
      <t>LANL/LBNL/ESTSC,</t>
    </r>
    <r>
      <rPr>
        <rFont val="Arial"/>
        <family val="2"/>
        <sz val="10"/>
        <vertAlign val="superscript"/>
      </rPr>
      <t>a,b,c</t>
    </r>
    <r>
      <rPr>
        <rFont val="Arial"/>
        <family val="2"/>
        <sz val="10"/>
      </rPr>
      <t xml:space="preserve"> USA</t>
    </r>
  </si>
  <si>
    <r>
      <t>LANL/LBNL/JJH,</t>
    </r>
    <r>
      <rPr>
        <rFont val="Arial"/>
        <family val="2"/>
        <sz val="10"/>
        <vertAlign val="superscript"/>
      </rPr>
      <t>a,b,e</t>
    </r>
    <r>
      <rPr>
        <rFont val="Arial"/>
        <family val="2"/>
        <sz val="10"/>
      </rPr>
      <t xml:space="preserve"> USA</t>
    </r>
  </si>
  <si>
    <r>
      <t>LBNL/UIUC/CERL/OSU/GARD Analytics/FSEC/DOE-OBT,</t>
    </r>
    <r>
      <rPr>
        <rFont val="Arial"/>
        <family val="2"/>
        <sz val="10"/>
        <vertAlign val="superscript"/>
      </rPr>
      <t>a,g,h,i,j,k</t>
    </r>
  </si>
  <si>
    <r>
      <t>k</t>
    </r>
    <r>
      <rPr>
        <rFont val="Arial"/>
        <family val="2"/>
        <sz val="10"/>
      </rPr>
      <t xml:space="preserve">DOE-OBT: U.S. Department of Energy, Office of Building Technology, State and Community Programs, </t>
    </r>
  </si>
  <si>
    <t xml:space="preserve">     Energy Efficiency and Renewable Energy</t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</si>
  <si>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</si>
  <si>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</si>
  <si>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</si>
  <si>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</si>
  <si>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</si>
  <si>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</si>
  <si>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</si>
  <si>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</si>
  <si>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</si>
  <si>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</si>
  <si>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</si>
  <si>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</si>
  <si>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</si>
  <si>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CE100</t>
  </si>
  <si>
    <t>CE100R2EP</t>
  </si>
  <si>
    <t>CE180R2EP</t>
  </si>
  <si>
    <t>CE120-CE110</t>
  </si>
  <si>
    <t>CE120-CE100</t>
  </si>
  <si>
    <t>CE130-CE100</t>
  </si>
  <si>
    <t>CE140-CE130</t>
  </si>
  <si>
    <t>CE140-CE110</t>
  </si>
  <si>
    <t>CE150-CE110</t>
  </si>
  <si>
    <t>CE160-CE150</t>
  </si>
  <si>
    <t>CE165-CE160</t>
  </si>
  <si>
    <t>CE170-CE150</t>
  </si>
  <si>
    <t>CE180-CE150</t>
  </si>
  <si>
    <t>CE180-CE170</t>
  </si>
  <si>
    <t>CE185-CE180</t>
  </si>
  <si>
    <t>CE190-CE180</t>
  </si>
  <si>
    <t>CE190-CE140</t>
  </si>
  <si>
    <t>CE195-CE190</t>
  </si>
  <si>
    <t>CE195-CE185</t>
  </si>
  <si>
    <t>CE195-CE130</t>
  </si>
  <si>
    <t>CE200-CE100</t>
  </si>
  <si>
    <t>CE110-CE100</t>
  </si>
  <si>
    <t>CE110 as100 lo ODB</t>
  </si>
  <si>
    <t>CE120 as100 hiIDB</t>
  </si>
  <si>
    <t>CE130 as100 lo PLR</t>
  </si>
  <si>
    <t>CE140 as130 lo ODB</t>
  </si>
  <si>
    <t>CE150 as110 hiSHR</t>
  </si>
  <si>
    <t>CE160 as150 hiIDB</t>
  </si>
  <si>
    <t>CE165 as150 mIDB mODB</t>
  </si>
  <si>
    <t>CE170 as150 mSHR mPLR</t>
  </si>
  <si>
    <t>CE180 as150 loSHR</t>
  </si>
  <si>
    <t>CE185 loSHR hiODB</t>
  </si>
  <si>
    <t>CE190 as180 loPLR</t>
  </si>
  <si>
    <t>CE195 as185 loPLR</t>
  </si>
  <si>
    <t>CE200 ARI  PLR=1 hiSHR</t>
  </si>
  <si>
    <t>CE100 dry lo IDB hi ODB</t>
  </si>
  <si>
    <t>CE120-110 IDB</t>
  </si>
  <si>
    <t>CE120-100 IDB+ODB</t>
  </si>
  <si>
    <t>CE130-100 PLR</t>
  </si>
  <si>
    <t>CE140-130 ODB @loPLR</t>
  </si>
  <si>
    <t>CE140-110 PLR @loODB</t>
  </si>
  <si>
    <t>CE150-110 hiSHR v. dry</t>
  </si>
  <si>
    <t>CE160-150 IDB @hiSHR</t>
  </si>
  <si>
    <t>CE165-160 IDB+ODB @hiSH</t>
  </si>
  <si>
    <t>CE180-150 SHR</t>
  </si>
  <si>
    <t>CE180-170 lat x 4</t>
  </si>
  <si>
    <t>CE185-180 ODB @loSHR</t>
  </si>
  <si>
    <t>CE190-180 PLR @loSHR</t>
  </si>
  <si>
    <t>CE190-140 lat @loPLR</t>
  </si>
  <si>
    <t>CE195-190 ODB @loPLloSH</t>
  </si>
  <si>
    <t>CE195-185 PLR @loSHR</t>
  </si>
  <si>
    <t>CE195-130 lat @loPLR</t>
  </si>
  <si>
    <t>CE200-100 ARI v dry</t>
  </si>
  <si>
    <t>CE110-100 ODB</t>
  </si>
  <si>
    <t>Section 5.3 - HVAC Equipment Performance Tests CE100-CE200</t>
  </si>
  <si>
    <r>
      <t>NREL/JNA,</t>
    </r>
    <r>
      <rPr>
        <rFont val="Arial"/>
        <family val="2"/>
        <sz val="10"/>
        <vertAlign val="superscript"/>
      </rPr>
      <t>f</t>
    </r>
    <r>
      <rPr>
        <rFont val="Arial"/>
        <family val="2"/>
        <sz val="10"/>
      </rPr>
      <t xml:space="preserve"> USA</t>
    </r>
  </si>
  <si>
    <r>
      <t>CIEMAT,</t>
    </r>
    <r>
      <rPr>
        <rFont val="Arial"/>
        <family val="2"/>
        <sz val="10"/>
        <vertAlign val="superscript"/>
      </rPr>
      <t>d</t>
    </r>
    <r>
      <rPr>
        <rFont val="Arial"/>
        <family val="2"/>
        <sz val="10"/>
      </rPr>
      <t xml:space="preserve"> Spain</t>
    </r>
  </si>
  <si>
    <t>EnergyPlus/GARD</t>
  </si>
  <si>
    <t xml:space="preserve">E+
EnergyPlus</t>
  </si>
  <si>
    <t>CE170-150 sens x 0.39</t>
  </si>
  <si>
    <t>/Analytical*</t>
  </si>
  <si>
    <t>Statistics, All Results</t>
  </si>
  <si>
    <t xml:space="preserve"> * ABS[(Max-Min)/(Mean of Analytical Solutions)]</t>
  </si>
  <si>
    <t>Check that the first value (Total consumption kWh for E100) lands in YourData!B25.</t>
  </si>
  <si>
    <t>DO NOT INSERT or DELETE ROWS or COLUMNS ON THIS SHEET!</t>
  </si>
  <si>
    <t>Gives locations in participant spreadsheets (.xls)</t>
  </si>
  <si>
    <t>Output spreadsheet for Section 5.3 - Cooling Equipment Tests CE100-CE200</t>
  </si>
  <si>
    <t>RESULTS5-3A.XLS</t>
  </si>
  <si>
    <t>Paste new data in row 25 and below.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</si>
  <si>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</si>
  <si>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</si>
  <si>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</si>
  <si>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</si>
  <si>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</si>
  <si>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</si>
  <si>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</si>
  <si>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</si>
  <si>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</si>
  <si>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</si>
  <si>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</si>
  <si>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</si>
  <si>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</si>
  <si>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</si>
  <si>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</si>
  <si>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</si>
  <si>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</si>
  <si>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</si>
  <si>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</si>
  <si>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</si>
  <si>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</si>
  <si>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</si>
  <si>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</si>
  <si>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</si>
  <si>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</si>
  <si>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</si>
  <si>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</si>
  <si>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</si>
  <si>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</si>
  <si>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</si>
  <si>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</si>
  <si>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</si>
  <si>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</si>
  <si>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</si>
  <si>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</si>
  <si>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</si>
  <si>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</si>
  <si>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</si>
  <si>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</si>
  <si>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</si>
  <si>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</si>
  <si>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</si>
  <si>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</si>
  <si>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</si>
  <si>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</si>
  <si>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</si>
  <si>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</si>
  <si>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</si>
  <si>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</si>
  <si>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</si>
  <si>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</si>
  <si>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</si>
  <si>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</si>
  <si>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</si>
  <si>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</si>
  <si>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</si>
  <si>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</si>
  <si>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</si>
  <si>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</si>
  <si>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</si>
  <si>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</si>
  <si>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</si>
  <si>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</si>
  <si>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</si>
  <si>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</si>
  <si>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</si>
  <si>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</si>
  <si>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</si>
  <si>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</si>
  <si>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</si>
  <si>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</si>
  <si>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</si>
  <si>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</si>
  <si>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</si>
  <si>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</si>
  <si>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</si>
  <si>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</si>
  <si>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</si>
  <si>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</si>
  <si>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</si>
  <si>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</si>
  <si>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</si>
  <si>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</si>
  <si>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</si>
  <si>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</si>
  <si>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</si>
  <si>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</si>
  <si>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</si>
  <si>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</si>
  <si>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</si>
  <si>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</si>
  <si>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</si>
  <si>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</si>
  <si>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</si>
  <si>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</si>
  <si>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</si>
  <si>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</si>
  <si>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</si>
  <si>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</si>
  <si>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</si>
  <si>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</si>
  <si>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</si>
  <si>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</si>
  <si>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</si>
  <si>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</si>
  <si>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</si>
  <si>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</si>
  <si>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</si>
  <si>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</si>
  <si>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</si>
  <si>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</si>
  <si>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</si>
  <si>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</si>
  <si>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</si>
  <si>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</si>
  <si>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</si>
  <si>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</si>
  <si>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</si>
  <si>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</si>
  <si>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</si>
  <si>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</si>
  <si>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</si>
  <si>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</si>
  <si>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</si>
  <si>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</si>
  <si>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</si>
  <si>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</si>
  <si>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</si>
  <si>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</si>
  <si>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</si>
  <si>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</si>
  <si>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</si>
  <si>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</si>
  <si>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</si>
  <si>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</si>
  <si>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</si>
  <si>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</si>
  <si>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</si>
  <si>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</si>
  <si>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</si>
  <si>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</si>
  <si>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</si>
  <si>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</si>
  <si>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</si>
  <si>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</si>
  <si>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</si>
  <si>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</si>
  <si>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</si>
  <si>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</si>
  <si>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</si>
  <si>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</si>
  <si>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</si>
  <si>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</si>
  <si>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</si>
  <si>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</si>
  <si>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</si>
  <si>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</si>
  <si>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</si>
  <si>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</si>
  <si>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</si>
  <si>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</si>
  <si>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</si>
  <si>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</si>
  <si>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</si>
  <si>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</si>
  <si>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</si>
  <si>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</si>
  <si>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</si>
  <si>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</si>
  <si>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</si>
  <si>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</si>
  <si>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</si>
  <si>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</si>
  <si>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</si>
  <si>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</si>
  <si>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</si>
  <si>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</si>
  <si>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</si>
  <si>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</si>
  <si>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</si>
  <si>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</si>
  <si>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</si>
  <si>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</si>
  <si>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</si>
  <si>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</si>
  <si>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</si>
  <si>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</si>
  <si>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</si>
  <si>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</si>
  <si>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</si>
  <si>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</si>
  <si>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</si>
  <si>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</si>
  <si>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</si>
  <si>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</si>
  <si>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</si>
  <si>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</si>
  <si>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</si>
  <si>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</si>
  <si>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</si>
  <si>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</si>
  <si>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</si>
  <si>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</si>
  <si>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</si>
  <si>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</si>
  <si>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</si>
  <si>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</si>
  <si>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</si>
  <si>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</si>
  <si>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</si>
  <si>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</si>
  <si>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</si>
  <si>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</si>
  <si>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</si>
  <si>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</si>
  <si>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</si>
  <si>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</si>
  <si>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</si>
  <si>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</si>
  <si>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</si>
  <si>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</si>
  <si>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</si>
  <si>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</si>
  <si>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</si>
  <si>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</si>
  <si>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</si>
  <si>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</si>
  <si>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</si>
  <si>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</si>
  <si>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</si>
  <si>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</si>
  <si>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</si>
  <si>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</si>
  <si>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</si>
  <si>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</si>
  <si>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</si>
  <si>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</si>
  <si>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</si>
  <si>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</si>
  <si>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</si>
  <si>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</si>
  <si>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</si>
  <si>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</si>
  <si>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</si>
  <si>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</si>
  <si>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</si>
  <si>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</si>
  <si>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</si>
  <si>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</si>
  <si>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</si>
  <si>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</si>
  <si>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</si>
  <si>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</si>
  <si>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</si>
  <si>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</si>
  <si>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</si>
  <si>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</si>
  <si>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</si>
  <si>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</si>
  <si>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</si>
  <si>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</si>
  <si>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</si>
  <si>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</si>
  <si>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</si>
  <si>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</si>
  <si>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</si>
  <si>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DOE2.1E Build 133</t>
  </si>
  <si>
    <t>National Renewable Energy Laboratory/J. Neymark &amp; Associates</t>
  </si>
  <si>
    <t>DOE2.1E Build 88</t>
  </si>
  <si>
    <t>Centro de Investigaciones Energeticas, Medioambientales y Tecnologicas</t>
  </si>
  <si>
    <t>TRNSYS 14.2-TUD with realistic controller model</t>
  </si>
  <si>
    <t>Quasi-Analytical Solution with realistic controller model</t>
  </si>
  <si>
    <t>C</t>
  </si>
  <si>
    <t>EnergyPlus Version 1.0.0.023</t>
  </si>
  <si>
    <t>EnergyPlus</t>
  </si>
  <si>
    <t>DOE21E-NREL: Example Results for DOE 2.1E, build 133, submitted by NREL</t>
  </si>
  <si>
    <t>DOE21E-CIEMAT: Example Results for DOE 2.1E, build 88, submitted by CIEMAT</t>
  </si>
  <si>
    <t>CLM2000: Example Results for CLIM2000, version 2.1.6, submitted by Electricité de France, France</t>
  </si>
  <si>
    <t>TRN-ID: Example Results for TRNSYS, Version 14.2 with ideal controller model submitted by Technische Universität Dresden, Germany</t>
  </si>
  <si>
    <t>TRN-RE: Example Results for TRNSYS, Version 14.2 with realistic controller model submitted by Technische Universität Dresden, Germany</t>
  </si>
  <si>
    <t>E+V1: Example Results for EnergyPlus Version 1.0 submitted by GARD Analytics</t>
  </si>
  <si>
    <t>CA-SIS: Example Results for CA-SIS version 1, submitted by Electricité de France, France</t>
  </si>
  <si>
    <t>Sec5-3Aout.xls</t>
  </si>
  <si>
    <t>Table B16.5.1-1.  Space Cooling Electricity Consumption</t>
  </si>
  <si>
    <t>Table B16.5.1-2.  COP: Mean, and (Max-Min)/Mean</t>
  </si>
  <si>
    <t>Table B16.5.1-3.  Coil Loads: Total, Sensible, and Latent</t>
  </si>
  <si>
    <t>INSTRUCTIONS FOR ADDING NEW RESULTS</t>
  </si>
  <si>
    <t>START OF RAW DATA SUMMARY</t>
  </si>
  <si>
    <t>Results Type (Example or Comparison)</t>
  </si>
  <si>
    <t xml:space="preserve">This spreadsheet can also be used to compare new results with the example results.  </t>
  </si>
  <si>
    <t xml:space="preserve">Import data so that Cell B25 of Sec5-3Aout.XLS is in B25 of Sheet "YourData" </t>
  </si>
  <si>
    <t>Data should land in "YourData" cells as tabulated below.  The new data will then appear in column L of Sheet A</t>
  </si>
  <si>
    <t>Individual Example Result Worksheets as follows:</t>
  </si>
  <si>
    <t>SHEET GUIDE: (see RESULTS5-3A.DOC for spreadsheet navigation)</t>
  </si>
  <si>
    <t>CELL ADDRESS GUIDE FOR EXAMPLE RESULT WORKSHEETS AND NEW RESULTS</t>
  </si>
  <si>
    <t>Raw (absolute) data presentation starts at row 17</t>
  </si>
  <si>
    <t>Sensitivity (delta) data starts at row 400</t>
  </si>
  <si>
    <t xml:space="preserve">         "Comparison" if comparing new user results with the example results</t>
  </si>
  <si>
    <t>To print example results:</t>
  </si>
  <si>
    <t xml:space="preserve">Table </t>
  </si>
  <si>
    <t xml:space="preserve">Description </t>
  </si>
  <si>
    <t>Cell Range</t>
  </si>
  <si>
    <t>Sheet Tab</t>
  </si>
  <si>
    <t>Q-Prt1</t>
  </si>
  <si>
    <t>Q-Prt2</t>
  </si>
  <si>
    <t>Q-Prt3</t>
  </si>
  <si>
    <t>Q-Prt4</t>
  </si>
  <si>
    <t>Q-Prt5</t>
  </si>
  <si>
    <t>Q-Prt6</t>
  </si>
  <si>
    <t>Q-Prt7</t>
  </si>
  <si>
    <t>Figure</t>
  </si>
  <si>
    <t>Title</t>
  </si>
  <si>
    <t>B16.5.1-1</t>
  </si>
  <si>
    <t>HVAC BESTEST: Mean COP</t>
  </si>
  <si>
    <t>Fig B16.5.1-1 COP</t>
  </si>
  <si>
    <t>B16.5.1-2</t>
  </si>
  <si>
    <t>HVAC BESTEST: (Maximum - Minimum)/Mean COP</t>
  </si>
  <si>
    <t>Fig B16.5.1-2 COPvar</t>
  </si>
  <si>
    <t>B16.5.1-3</t>
  </si>
  <si>
    <t>HVAC BESTEST: Mean COP Sensitivities</t>
  </si>
  <si>
    <t>Fig B16.5.1-3 delCOP</t>
  </si>
  <si>
    <t>B16.5.1-4</t>
  </si>
  <si>
    <t>HVAC BESTEST: Total Space Cooling Electricity Consumption</t>
  </si>
  <si>
    <t>Fig B16.5.1-4 Qtot</t>
  </si>
  <si>
    <t>B16.5.1-5</t>
  </si>
  <si>
    <t>HVAC BESTEST: Total Space Cooling Electricity Sensitivities</t>
  </si>
  <si>
    <t>Fig B16.5.1-5 dQtot</t>
  </si>
  <si>
    <t>B16.5.1-6</t>
  </si>
  <si>
    <t>HVAC BESTEST: Compressor Electricity Consumption</t>
  </si>
  <si>
    <t>Fig B16.5.1-6 Qcomp</t>
  </si>
  <si>
    <t>B16.5.1-7</t>
  </si>
  <si>
    <t>HVAC BESTEST: Total Compressor Electricity Sensitivities</t>
  </si>
  <si>
    <t>Fig B16.5.1-7 dQcomp</t>
  </si>
  <si>
    <t>B16.5.1-8</t>
  </si>
  <si>
    <t>HVAC BESTEST: Total Indoor (Supply) Fan Electricity Consumption</t>
  </si>
  <si>
    <t>Fig B16.5.1-8 Qidfan</t>
  </si>
  <si>
    <t>B16.5.1-9</t>
  </si>
  <si>
    <t>HVAC BESTEST: Indoor (Supply) Fan Electricity Sensitivities</t>
  </si>
  <si>
    <t>Fig B16.5.1-9 dQidfan</t>
  </si>
  <si>
    <t>B16.5.1-10</t>
  </si>
  <si>
    <t>HVAC BESTEST: Outdoor (Condenser) Fan Electricity Consumption</t>
  </si>
  <si>
    <t>Fig B16.5.1-10 Qodfan</t>
  </si>
  <si>
    <t>B16.5.1-11</t>
  </si>
  <si>
    <t>HVAC BESTEST: Outdoor (Condenser) Fan Electricity Sensitivities</t>
  </si>
  <si>
    <t>Fig B16.5.1-11dQodfan</t>
  </si>
  <si>
    <t>B16.5.1-12</t>
  </si>
  <si>
    <t>HVAC BESTEST: Total Coil Load</t>
  </si>
  <si>
    <t>Fig B16.5.1-12 QCtot</t>
  </si>
  <si>
    <t>B16.5.1-13</t>
  </si>
  <si>
    <t>HVAC BESTEST: Total Coil Load Sensitivities</t>
  </si>
  <si>
    <t>Fig B16.5.1-13 dQCtot</t>
  </si>
  <si>
    <t>B16.5.1-14</t>
  </si>
  <si>
    <t>HVAC BESTEST: Sensible Coil Load</t>
  </si>
  <si>
    <t>Fig B16.5.1-14 QCsens</t>
  </si>
  <si>
    <t>B16.5.1-15</t>
  </si>
  <si>
    <t>HVAC BESTEST: Sensible Coil Load Sensitivities</t>
  </si>
  <si>
    <t>Fig B16.5.1-15 dQCsens</t>
  </si>
  <si>
    <t>B16.5.1-16</t>
  </si>
  <si>
    <t>HVAC BESTEST: Latent Coil Load</t>
  </si>
  <si>
    <t>Fig B16.5.1-16 QClat</t>
  </si>
  <si>
    <t>B16.5.1-17</t>
  </si>
  <si>
    <t>HVAC BESTEST: Latent Coil Load Sensitivities</t>
  </si>
  <si>
    <t>Fig B16.5.1-17 dQClat</t>
  </si>
  <si>
    <t>B16.5.1-18</t>
  </si>
  <si>
    <t>HVAC BESTEST: Mean Indoor Drybulb Temperature</t>
  </si>
  <si>
    <t>Fig B16.5.1-18 IDB</t>
  </si>
  <si>
    <t>B16.5.1-19</t>
  </si>
  <si>
    <t>HVAC BESTEST: (Maximum - Minimum)/Mean Indoor Drybulb Temperature</t>
  </si>
  <si>
    <t>Fig B16.5.1-19 IDBvar</t>
  </si>
  <si>
    <t>B16.5.1-20</t>
  </si>
  <si>
    <t>HVAC BESTEST: Mean Indoor Humidity Ratio</t>
  </si>
  <si>
    <t>Fig B16.5.1-20 Humrat</t>
  </si>
  <si>
    <t>B16.5.1-21</t>
  </si>
  <si>
    <t>HVAC BESTEST: (Maximum - Minimum)/Mean Indoor Humidity Ratio</t>
  </si>
  <si>
    <t>Fig B16.5.1-21Humratvar</t>
  </si>
  <si>
    <t>B16.5.1-22</t>
  </si>
  <si>
    <t>HVAC BESTEST: Total Zone Load</t>
  </si>
  <si>
    <t>Fig B16.5.1-22 QZtot</t>
  </si>
  <si>
    <t>B16.5.1-23</t>
  </si>
  <si>
    <t>HVAC BESTEST: Sensible Zone Load</t>
  </si>
  <si>
    <t>Fig B16.5.1-23 QZsens</t>
  </si>
  <si>
    <t>B16.5.1-24</t>
  </si>
  <si>
    <t>HVAC BESTEST: Latent Zone Load</t>
  </si>
  <si>
    <t>Fig B16.5.1-24 QZlat</t>
  </si>
  <si>
    <t>B16.5.1-25</t>
  </si>
  <si>
    <t>HVAC BESTEST: Sensible Coil Load - Zone Load (Fan Heat)</t>
  </si>
  <si>
    <t>Fig B16.5.1-25 QZfan</t>
  </si>
  <si>
    <t>B16.5.1-26</t>
  </si>
  <si>
    <t>HVAC BESTEST: Latent Coil Load - Latent Zone Load (Should = 0)</t>
  </si>
  <si>
    <t>Fig B16.5.1-26 QCL-QZL</t>
  </si>
  <si>
    <t xml:space="preserve">1.  Select results type in cell B21: </t>
  </si>
  <si>
    <t>Program Name for Tables and Charts (short):</t>
  </si>
  <si>
    <t xml:space="preserve"> </t>
  </si>
  <si>
    <t>Participating Organizations and Computer Programs for</t>
  </si>
  <si>
    <t>See Standard 140, Annex B17 for further details.</t>
  </si>
  <si>
    <t>----</t>
  </si>
  <si>
    <t xml:space="preserve">         "Example" for Standard 140 Annex B16.5.1 Example Results;</t>
  </si>
  <si>
    <t>(4th tab) and follow the instructions starting in cell B5.</t>
  </si>
  <si>
    <t>The title page, and table and chart titles are based upon the selected results type,</t>
  </si>
  <si>
    <t>New result data can be imported into this workbook and will automatically be included in tables and charts.</t>
  </si>
  <si>
    <t>Content Instructions (same as for Sec5-3Aout.XLS)</t>
  </si>
  <si>
    <t xml:space="preserve">List of Tables </t>
  </si>
  <si>
    <t>List of Figures</t>
  </si>
  <si>
    <t>Scratch area for Table Title</t>
  </si>
  <si>
    <t>A7 – Q76</t>
  </si>
  <si>
    <t>A7 – Q42</t>
  </si>
  <si>
    <t>A7 – Q96</t>
  </si>
  <si>
    <t>A7 – Q41</t>
  </si>
  <si>
    <t>A43 – Q78</t>
  </si>
  <si>
    <t>2.  Select the following sheets:</t>
  </si>
  <si>
    <t>3.  Print, or Save to pdf.</t>
  </si>
  <si>
    <t>Informative Annex B16, Section B16.5.1 Example Results</t>
  </si>
  <si>
    <t xml:space="preserve">and for comparison results, also include inputs from the program </t>
  </si>
  <si>
    <t>Participating Organizations and Computer Programs</t>
  </si>
  <si>
    <t>Scratch area for Table subtitle 2</t>
  </si>
  <si>
    <t>Scratch area for Table subtitle 1</t>
  </si>
  <si>
    <t xml:space="preserve">            These statistics do not have any substantial importance and are not to be interpreted as acceptance criteria.</t>
  </si>
  <si>
    <t xml:space="preserve"> * ABS[ (Max-Min) / (Mean of Analytical Solutions) ]</t>
  </si>
  <si>
    <t>A60 – Q78</t>
  </si>
  <si>
    <t>A7 – Q59</t>
  </si>
  <si>
    <t xml:space="preserve">Table B16.5.1-4.  Sensible Coil Load minus Zone Load (Fan Heat) </t>
  </si>
  <si>
    <t xml:space="preserve">Sensible Coil Load minus Zone Load (Fan Heat) </t>
  </si>
  <si>
    <t xml:space="preserve">Latent Coil Load minus Zone Load (Should be 0) </t>
  </si>
  <si>
    <t>Table B16.5.1-5.  Zone Loads: Total, Sensible, and Latent</t>
  </si>
  <si>
    <t xml:space="preserve">Table B16.5.1-6.  Latent Coil Load minus Zone Load ( Should be 0 ) </t>
  </si>
  <si>
    <t>Table B16.5.1-7.  Sensitivities for Space Cooling Electricity Consumption</t>
  </si>
  <si>
    <t>Table B16.5.1-8.  Sensitivities for COP and Coil Loads</t>
  </si>
  <si>
    <t>Table B16.5.1-9.  Indoor Drybulb Temperature: Mean and (Max-Min)/Mean</t>
  </si>
  <si>
    <t>Table B16.5.1-10.  Humidity Ratio: Mean and (Max-Min)/Mean</t>
  </si>
  <si>
    <t>Case</t>
  </si>
  <si>
    <t>CA-SIS/EDF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</si>
  <si>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</si>
  <si>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</si>
  <si>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</si>
  <si>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</si>
  <si>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</si>
  <si>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</si>
  <si>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</si>
  <si>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</si>
  <si>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</si>
  <si>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B16.5.1 Tables with locations</t>
  </si>
  <si>
    <t>"Figure List" : Listing of informative Annex B16, Section B16.5.1 Figures with locations</t>
  </si>
  <si>
    <t>"Q-Ptr1" through "Q-Ptr7" : Formatted result tables</t>
  </si>
  <si>
    <t>"Fig B16.5.1-1 COP" through "Fig B16.5.1-26 QCL-QZL" : Result figures</t>
  </si>
  <si>
    <t>"A" : Unformatted raw data compilation, all programs used by tables.</t>
  </si>
  <si>
    <t>"Q" : Formatted results for use in tables and charts, Same results presented on "Q-Ptr1" to "Q-Ptr7"</t>
  </si>
  <si>
    <t>"Data-Electr" through "Data-TempHum" : Unformatted results for use in charts.</t>
  </si>
  <si>
    <t>"Analytical-TUD": Analytical results for ideal controller model submitted by Technische Universität Dresden, Germany</t>
  </si>
  <si>
    <t>"Analytical-HTAL1": Analytical results for ideal controller model submitted by Hochschule Technik &amp; Architektur Luzern, Switzerland</t>
  </si>
  <si>
    <t>"Analytical-HTAL2": Analytical results for realistic controller model submitted by Hochschule Technik &amp; Architektur Luzern, Switzerland</t>
  </si>
  <si>
    <t xml:space="preserve">         "Title Page" thru "Figure List" </t>
  </si>
  <si>
    <t xml:space="preserve">         "Q-Prt1" thru "Q-Prt7"</t>
  </si>
  <si>
    <t xml:space="preserve">         "Fig B16.5.1-1 COP" thru "Fig B16.5.1-26 QCL-QZL"</t>
  </si>
  <si>
    <t>information block of the "YourData" tab.</t>
  </si>
  <si>
    <t>and in rightmost column of each table on sheets "Q-Ptr1" to "Q-Ptr7" and "Q".  Chart update of "your data" is also automated.</t>
  </si>
  <si>
    <t>Complete the program information block on "Yourdata" which is used for legend titles  for the tables and graphs.</t>
  </si>
  <si>
    <t>"Program List" : Documentation of simulation programs used to produce informative Annex B16, Section B16.5.1 example results</t>
  </si>
  <si>
    <r>
      <t>a</t>
    </r>
    <r>
      <rPr>
        <rFont val="Arial"/>
        <family val="2"/>
        <sz val="10"/>
      </rPr>
      <t>LANL: Los Alamos National Laboratory, United States</t>
    </r>
  </si>
  <si>
    <t xml:space="preserve">DOE21E/CIEMAT
DOE2.1-E/CIEMAT</t>
  </si>
  <si>
    <t xml:space="preserve">DOE21E/NREL
DOE2.1-E/NREL</t>
  </si>
  <si>
    <t>The quasi-analytical solutions and programs used to generate the example simulation results are described in Table B17-1.</t>
  </si>
  <si>
    <t>The first column of Table B17-1 ("Model"), indicates the proper program name and version number, or indicates a</t>
  </si>
  <si>
    <t xml:space="preserve">quasi-analytical solution.  </t>
  </si>
  <si>
    <t xml:space="preserve">expertise in building science that performed the simulations or did the quasi-analytical solutions.  </t>
  </si>
  <si>
    <t xml:space="preserve">The third column ("Implemented By") indicates the national research facility, university, or industry organization with </t>
  </si>
  <si>
    <t>with expertise in building science that wrote the simulation software or did the quasi-analytical solutions.</t>
  </si>
  <si>
    <t xml:space="preserve">The second column ("Authoring Organization") indicates the national research facility, university, or industry organization </t>
  </si>
  <si>
    <t>tables and charts which follow.</t>
  </si>
  <si>
    <t xml:space="preserve">The entries in the fourth column are the abbreviations for the simulations and quasi-analytical solutions generally used in the </t>
  </si>
  <si>
    <t>Example</t>
  </si>
  <si>
    <t>Tested Program V1.2.3</t>
  </si>
  <si>
    <t>Tested Prg</t>
  </si>
  <si>
    <t>Testing Organization</t>
  </si>
  <si>
    <t>Org</t>
  </si>
  <si>
    <t xml:space="preserve">                Cooling Energy Consumption</t>
  </si>
  <si>
    <t xml:space="preserve">This spreadsheet contains the Standard 140, Informative Annex B16, Section B16.5.1 example results.  </t>
  </si>
  <si>
    <t>ASHRAE Standard 140-2014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</si>
</sst>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>
  <numFmts count="12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00000_)"/>
    <numFmt numFmtId="170" formatCode="0.0%"/>
    <numFmt numFmtId="171" formatCode="0.0"/>
    <numFmt numFmtId="172" formatCode="0.0000"/>
    <numFmt numFmtId="180" formatCode="dd\-mmm\-yy"/>
    <numFmt numFmtId="181" formatCode="d\-mmm\-yyyy"/>
  </numFmts>
  <fonts count="44">
    <font>
      <name val="Arial"/>
      <family val="2"/>
      <sz val="12"/>
    </font>
    <font>
      <name val="Arial"/>
      <sz val="10"/>
    </font>
    <font>
      <name val="Arial"/>
      <family val="2"/>
      <sz val="10"/>
    </font>
    <font>
      <name val="SWISS"/>
      <b val="1"/>
      <color indexed="8"/>
      <sz val="12"/>
    </font>
    <font>
      <name val="SWISS"/>
      <sz val="12"/>
    </font>
    <font>
      <name val="SWISS"/>
      <color indexed="8"/>
      <sz val="12"/>
    </font>
    <font>
      <name val="SWISS"/>
      <color indexed="12"/>
      <sz val="12"/>
    </font>
    <font>
      <name val="DUTCH"/>
      <color indexed="8"/>
      <sz val="10"/>
    </font>
    <font>
      <name val="Arial"/>
      <family val="2"/>
      <color indexed="8"/>
      <sz val="10"/>
    </font>
    <font>
      <name val="SWISS"/>
      <b val="1"/>
      <color indexed="8"/>
      <sz val="9"/>
    </font>
    <font>
      <name val="SWISS"/>
      <sz val="9"/>
    </font>
    <font>
      <name val="SWISS"/>
      <color indexed="8"/>
      <sz val="9"/>
    </font>
    <font>
      <name val="DUTCH"/>
      <color indexed="8"/>
      <sz val="9"/>
    </font>
    <font>
      <name val="Times New Roman"/>
      <family val="1"/>
      <b val="1"/>
      <color indexed="8"/>
      <sz val="9"/>
    </font>
    <font>
      <name val="Times New Roman"/>
      <family val="1"/>
      <color indexed="8"/>
      <sz val="9"/>
    </font>
    <font>
      <name val="Times New Roman"/>
      <family val="1"/>
      <sz val="9"/>
    </font>
    <font>
      <name val="SWISS"/>
      <b val="1"/>
      <color indexed="8"/>
      <sz val="11"/>
    </font>
    <font>
      <name val="Times New Roman"/>
      <family val="1"/>
      <sz val="10"/>
    </font>
    <font>
      <name val="DUTCH"/>
      <color indexed="8"/>
      <sz val="8"/>
    </font>
    <font>
      <name val="DUTCH"/>
      <color indexed="12"/>
      <sz val="8"/>
    </font>
    <font>
      <name val="SWISS"/>
      <b val="1"/>
      <sz val="12"/>
    </font>
    <font>
      <name val="Times New Roman"/>
      <family val="1"/>
      <b val="1"/>
      <color indexed="8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1"/>
    </font>
    <font>
      <name val="Helvetica"/>
      <color indexed="12"/>
      <sz val="12"/>
    </font>
    <font>
      <name val="Arial"/>
      <family val="2"/>
      <sz val="10"/>
    </font>
    <font>
      <name val="SWISS"/>
      <sz val="12"/>
    </font>
    <font>
      <name val="Arial"/>
      <family val="2"/>
      <sz val="12"/>
    </font>
    <font>
      <name val="Arial"/>
      <family val="2"/>
      <b val="1"/>
      <color indexed="8"/>
      <sz val="12"/>
    </font>
    <font>
      <name val="Arial"/>
      <family val="2"/>
      <b val="1"/>
      <color indexed="8"/>
      <sz val="9"/>
    </font>
    <font>
      <name val="Arial"/>
      <family val="2"/>
      <sz val="9"/>
    </font>
    <font>
      <name val="Arial"/>
      <family val="2"/>
      <color indexed="8"/>
      <sz val="9"/>
    </font>
    <font>
      <name val="Arial"/>
      <family val="2"/>
      <b val="1"/>
      <color indexed="8"/>
      <sz val="10"/>
    </font>
    <font>
      <name val="Arial"/>
      <family val="2"/>
      <sz val="14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b val="1"/>
      <sz val="14"/>
    </font>
    <font>
      <name val="Arial"/>
      <family val="2"/>
      <sz val="8"/>
    </font>
    <font>
      <name val="Arial"/>
      <family val="2"/>
      <i val="1"/>
      <sz val="10"/>
    </font>
    <font>
      <name val="Arial"/>
      <family val="2"/>
      <sz val="10"/>
      <vertAlign val="superscript"/>
    </font>
    <font>
      <name val="Times New Roman"/>
      <family val="1"/>
      <b val="1"/>
      <i val="1"/>
      <sz val="10"/>
    </font>
    <font>
      <name val="Times New Roman"/>
      <family val="1"/>
      <b val="1"/>
      <sz val="14"/>
    </font>
    <font>
      <name val="SWISS"/>
      <b val="1"/>
      <sz val="16"/>
    </font>
    <font>
      <name val="Arial"/>
      <family val="2"/>
      <color indexed="8"/>
      <sz val="10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</fills>
  <borders count="8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false" applyFill="false" applyBorder="false" applyAlignment="false" applyProtection="false"/>
    <xf numFmtId="0" fontId="4" fillId="0" borderId="0"/>
    <xf numFmtId="0" fontId="27" fillId="0" borderId="0"/>
    <xf numFmtId="0" fontId="27" fillId="0" borderId="0"/>
    <xf numFmtId="0" fontId="27" fillId="0" borderId="0"/>
    <xf numFmtId="9" fontId="2" fillId="0" borderId="0" applyFont="false" applyFill="false" applyBorder="false" applyAlignment="false" applyProtection="false"/>
  </cellStyleXfs>
  <cellXfs count="614">
    <xf numFmtId="0" fontId="0" fillId="0" borderId="0" xfId="0"/>
    <xf numFmtId="0" fontId="3" fillId="0" borderId="0" xfId="0" applyFont="1" applyProtection="1"/>
    <xf numFmtId="0" fontId="4" fillId="0" borderId="0" xfId="0" applyFont="1" applyProtection="1"/>
    <xf numFmtId="0" fontId="5" fillId="0" borderId="1" xfId="0" applyFont="1" applyBorder="1" applyProtection="1"/>
    <xf numFmtId="0" fontId="5" fillId="0" borderId="2" xfId="0" applyFont="1" applyBorder="1" applyProtection="1"/>
    <xf numFmtId="0" fontId="5" fillId="0" borderId="3" xfId="0" applyFont="1" applyBorder="1" applyProtection="1"/>
    <xf numFmtId="0" fontId="5" fillId="0" borderId="4" xfId="0" applyFont="1" applyBorder="1" applyProtection="1"/>
    <xf numFmtId="0" fontId="5" fillId="0" borderId="5" xfId="0" applyFont="1" applyBorder="1" applyProtection="1"/>
    <xf numFmtId="0" fontId="5" fillId="0" borderId="6" xfId="0" applyFont="1" applyBorder="1" applyProtection="1"/>
    <xf numFmtId="0" fontId="5" fillId="0" borderId="7" xfId="0" applyFont="1" applyBorder="1" applyProtection="1"/>
    <xf numFmtId="0" fontId="5" fillId="0" borderId="8" xfId="0" applyFont="1" applyBorder="1" applyProtection="1"/>
    <xf numFmtId="0" fontId="4" fillId="0" borderId="0" xfId="0" applyFont="1" applyAlignment="1" applyProtection="1">
      <alignment horizontal="right"/>
    </xf>
    <xf numFmtId="0" fontId="5" fillId="0" borderId="6" xfId="0" applyFont="1" applyBorder="1" applyAlignment="1" applyProtection="1">
      <alignment horizontal="righ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5" fontId="4" fillId="0" borderId="0" xfId="0" applyNumberFormat="1" applyFont="1" applyProtection="1"/>
    <xf numFmtId="166" fontId="4" fillId="0" borderId="0" xfId="0" applyNumberFormat="1" applyFont="1" applyProtection="1"/>
    <xf numFmtId="167" fontId="4" fillId="0" borderId="0" xfId="0" applyNumberFormat="1" applyFont="1" applyProtection="1"/>
    <xf numFmtId="168" fontId="4" fillId="0" borderId="0" xfId="0" applyNumberFormat="1" applyFont="1" applyProtection="1"/>
    <xf numFmtId="0" fontId="3" fillId="0" borderId="1" xfId="0" applyFont="1" applyBorder="1" applyProtection="1"/>
    <xf numFmtId="0" fontId="6" fillId="0" borderId="0" xfId="0" applyFont="1" applyProtection="1">
      <protection locked="false"/>
    </xf>
    <xf numFmtId="164" fontId="6" fillId="0" borderId="0" xfId="0" applyNumberFormat="1" applyFont="1" applyProtection="1">
      <protection locked="false"/>
    </xf>
    <xf numFmtId="168" fontId="6" fillId="0" borderId="0" xfId="0" applyNumberFormat="1" applyFont="1" applyProtection="1">
      <protection locked="false"/>
    </xf>
    <xf numFmtId="166" fontId="6" fillId="0" borderId="0" xfId="0" applyNumberFormat="1" applyFont="1" applyProtection="1">
      <protection locked="false"/>
    </xf>
    <xf numFmtId="167" fontId="6" fillId="0" borderId="0" xfId="0" applyNumberFormat="1" applyFont="1" applyProtection="1">
      <protection locked="false"/>
    </xf>
    <xf numFmtId="165" fontId="5" fillId="0" borderId="2" xfId="0" applyNumberFormat="1" applyFont="1" applyBorder="1" applyProtection="1"/>
    <xf numFmtId="166" fontId="5" fillId="0" borderId="2" xfId="0" applyNumberFormat="1" applyFont="1" applyBorder="1" applyProtection="1"/>
    <xf numFmtId="0" fontId="3" fillId="0" borderId="4" xfId="0" applyFont="1" applyBorder="1" applyProtection="1"/>
    <xf numFmtId="165" fontId="5" fillId="0" borderId="6" xfId="0" applyNumberFormat="1" applyFont="1" applyBorder="1" applyProtection="1"/>
    <xf numFmtId="166" fontId="5" fillId="0" borderId="6" xfId="0" applyNumberFormat="1" applyFont="1" applyBorder="1" applyProtection="1"/>
    <xf numFmtId="165" fontId="6" fillId="0" borderId="0" xfId="0" applyNumberFormat="1" applyFont="1" applyProtection="1">
      <protection locked="false"/>
    </xf>
    <xf numFmtId="0" fontId="4" fillId="0" borderId="0" xfId="0" applyFont="1" applyAlignment="1" applyProtection="1">
      <alignment horizontal="centerContinuous"/>
    </xf>
    <xf numFmtId="164" fontId="5" fillId="0" borderId="9" xfId="0" applyNumberFormat="1" applyFont="1" applyBorder="1" applyProtection="1"/>
    <xf numFmtId="164" fontId="7" fillId="0" borderId="0" xfId="0" applyNumberFormat="1" applyFont="1" applyProtection="1"/>
    <xf numFmtId="170" fontId="4" fillId="0" borderId="0" xfId="0" applyNumberFormat="1" applyFont="1" applyProtection="1"/>
    <xf numFmtId="165" fontId="5" fillId="0" borderId="9" xfId="0" applyNumberFormat="1" applyFont="1" applyBorder="1" applyProtection="1"/>
    <xf numFmtId="0" fontId="7" fillId="0" borderId="0" xfId="0" applyFont="1" applyProtection="1"/>
    <xf numFmtId="0" fontId="8" fillId="2" borderId="0" xfId="0" applyFont="1" applyFill="1" applyAlignment="1">
      <alignment horizontal="left" wrapText="1"/>
    </xf>
    <xf numFmtId="0" fontId="10" fillId="0" borderId="0" xfId="0" applyFont="1" applyProtection="1"/>
    <xf numFmtId="0" fontId="9" fillId="0" borderId="10" xfId="0" applyFont="1" applyBorder="1" applyProtection="1"/>
    <xf numFmtId="0" fontId="11" fillId="0" borderId="11" xfId="0" applyFont="1" applyBorder="1" applyProtection="1"/>
    <xf numFmtId="0" fontId="11" fillId="0" borderId="12" xfId="0" applyFont="1" applyBorder="1" applyProtection="1"/>
    <xf numFmtId="0" fontId="11" fillId="0" borderId="13" xfId="0" applyFont="1" applyBorder="1" applyProtection="1"/>
    <xf numFmtId="0" fontId="10" fillId="0" borderId="0" xfId="0" applyFont="1" applyAlignment="1" applyProtection="1">
      <alignment horizontal="right"/>
    </xf>
    <xf numFmtId="0" fontId="11" fillId="0" borderId="14" xfId="0" applyFont="1" applyBorder="1" applyAlignment="1" applyProtection="1">
      <alignment horizontal="right"/>
    </xf>
    <xf numFmtId="0" fontId="11" fillId="0" borderId="14" xfId="0" applyFont="1" applyBorder="1" applyProtection="1"/>
    <xf numFmtId="0" fontId="11" fillId="0" borderId="15" xfId="0" applyFont="1" applyBorder="1" applyProtection="1"/>
    <xf numFmtId="0" fontId="11" fillId="0" borderId="6" xfId="0" applyFont="1" applyBorder="1" applyAlignment="1" applyProtection="1">
      <alignment horizontal="right"/>
    </xf>
    <xf numFmtId="0" fontId="11" fillId="0" borderId="16" xfId="0" applyFont="1" applyBorder="1" applyAlignment="1" applyProtection="1">
      <alignment horizontal="right"/>
    </xf>
    <xf numFmtId="164" fontId="10" fillId="0" borderId="0" xfId="0" applyNumberFormat="1" applyFont="1" applyProtection="1"/>
    <xf numFmtId="170" fontId="11" fillId="0" borderId="14" xfId="0" applyNumberFormat="1" applyFont="1" applyBorder="1" applyProtection="1"/>
    <xf numFmtId="170" fontId="11" fillId="0" borderId="17" xfId="0" applyNumberFormat="1" applyFont="1" applyBorder="1" applyProtection="1"/>
    <xf numFmtId="0" fontId="9" fillId="0" borderId="13" xfId="0" applyFont="1" applyBorder="1" applyProtection="1"/>
    <xf numFmtId="0" fontId="9" fillId="0" borderId="0" xfId="0" applyFont="1" applyAlignment="1" applyProtection="1">
      <alignment vertical="top"/>
    </xf>
    <xf numFmtId="0" fontId="10" fillId="0" borderId="0" xfId="0" applyFont="1" applyAlignment="1" applyProtection="1">
      <alignment vertical="top"/>
    </xf>
    <xf numFmtId="0" fontId="9" fillId="0" borderId="10" xfId="0" applyFont="1" applyBorder="1" applyAlignment="1" applyProtection="1">
      <alignment vertical="top"/>
    </xf>
    <xf numFmtId="0" fontId="11" fillId="0" borderId="11" xfId="0" applyFont="1" applyBorder="1" applyAlignment="1" applyProtection="1">
      <alignment vertical="top"/>
    </xf>
    <xf numFmtId="0" fontId="11" fillId="0" borderId="12" xfId="0" applyFont="1" applyBorder="1" applyAlignment="1" applyProtection="1">
      <alignment vertical="top"/>
    </xf>
    <xf numFmtId="0" fontId="11" fillId="0" borderId="13" xfId="0" applyFont="1" applyBorder="1" applyAlignment="1" applyProtection="1">
      <alignment vertical="top"/>
    </xf>
    <xf numFmtId="0" fontId="10" fillId="0" borderId="0" xfId="0" applyFont="1" applyAlignment="1" applyProtection="1">
      <alignment horizontal="right" vertical="top"/>
    </xf>
    <xf numFmtId="0" fontId="11" fillId="0" borderId="14" xfId="0" applyFont="1" applyBorder="1" applyAlignment="1" applyProtection="1">
      <alignment horizontal="right" vertical="top"/>
    </xf>
    <xf numFmtId="0" fontId="11" fillId="0" borderId="14" xfId="0" applyFont="1" applyBorder="1" applyAlignment="1" applyProtection="1">
      <alignment vertical="top"/>
    </xf>
    <xf numFmtId="0" fontId="11" fillId="0" borderId="15" xfId="0" applyFont="1" applyBorder="1" applyAlignment="1" applyProtection="1">
      <alignment vertical="top"/>
    </xf>
    <xf numFmtId="0" fontId="11" fillId="0" borderId="6" xfId="0" applyFont="1" applyBorder="1" applyAlignment="1" applyProtection="1">
      <alignment horizontal="right" vertical="top"/>
    </xf>
    <xf numFmtId="0" fontId="11" fillId="0" borderId="16" xfId="0" applyFont="1" applyBorder="1" applyAlignment="1" applyProtection="1">
      <alignment horizontal="right" vertical="top"/>
    </xf>
    <xf numFmtId="164" fontId="10" fillId="0" borderId="0" xfId="0" applyNumberFormat="1" applyFont="1" applyAlignment="1" applyProtection="1">
      <alignment vertical="top"/>
    </xf>
    <xf numFmtId="164" fontId="11" fillId="0" borderId="14" xfId="0" applyNumberFormat="1" applyFont="1" applyBorder="1" applyAlignment="1" applyProtection="1">
      <alignment vertical="top"/>
    </xf>
    <xf numFmtId="170" fontId="11" fillId="0" borderId="14" xfId="0" applyNumberFormat="1" applyFont="1" applyBorder="1" applyAlignment="1" applyProtection="1">
      <alignment vertical="top"/>
    </xf>
    <xf numFmtId="0" fontId="11" fillId="0" borderId="18" xfId="0" applyFont="1" applyBorder="1" applyAlignment="1" applyProtection="1">
      <alignment vertical="top"/>
    </xf>
    <xf numFmtId="0" fontId="11" fillId="0" borderId="9" xfId="0" applyFont="1" applyBorder="1" applyAlignment="1" applyProtection="1">
      <alignment vertical="top"/>
    </xf>
    <xf numFmtId="164" fontId="11" fillId="0" borderId="9" xfId="0" applyNumberFormat="1" applyFont="1" applyBorder="1" applyAlignment="1" applyProtection="1">
      <alignment vertical="top"/>
    </xf>
    <xf numFmtId="164" fontId="10" fillId="0" borderId="9" xfId="0" applyNumberFormat="1" applyFont="1" applyBorder="1" applyAlignment="1" applyProtection="1">
      <alignment vertical="top"/>
    </xf>
    <xf numFmtId="164" fontId="11" fillId="0" borderId="17" xfId="0" applyNumberFormat="1" applyFont="1" applyBorder="1" applyAlignment="1" applyProtection="1">
      <alignment vertical="top"/>
    </xf>
    <xf numFmtId="170" fontId="11" fillId="0" borderId="17" xfId="0" applyNumberFormat="1" applyFont="1" applyBorder="1" applyAlignment="1" applyProtection="1">
      <alignment vertical="top"/>
    </xf>
    <xf numFmtId="0" fontId="9" fillId="0" borderId="13" xfId="0" applyFont="1" applyBorder="1" applyAlignment="1" applyProtection="1">
      <alignment vertical="top"/>
    </xf>
    <xf numFmtId="0" fontId="10" fillId="0" borderId="9" xfId="0" applyFont="1" applyBorder="1" applyAlignment="1" applyProtection="1">
      <alignment vertical="top"/>
    </xf>
    <xf numFmtId="164" fontId="12" fillId="0" borderId="0" xfId="0" applyNumberFormat="1" applyFont="1" applyAlignment="1" applyProtection="1">
      <alignment vertical="top"/>
    </xf>
    <xf numFmtId="170" fontId="11" fillId="0" borderId="12" xfId="0" applyNumberFormat="1" applyFont="1" applyBorder="1" applyProtection="1"/>
    <xf numFmtId="165" fontId="11" fillId="0" borderId="13" xfId="0" applyNumberFormat="1" applyFont="1" applyBorder="1" applyProtection="1"/>
    <xf numFmtId="165" fontId="10" fillId="0" borderId="0" xfId="0" applyNumberFormat="1" applyFont="1" applyProtection="1"/>
    <xf numFmtId="165" fontId="11" fillId="0" borderId="14" xfId="0" applyNumberFormat="1" applyFont="1" applyBorder="1" applyProtection="1"/>
    <xf numFmtId="165" fontId="11" fillId="0" borderId="18" xfId="0" applyNumberFormat="1" applyFont="1" applyBorder="1" applyProtection="1"/>
    <xf numFmtId="165" fontId="11" fillId="0" borderId="9" xfId="0" applyNumberFormat="1" applyFont="1" applyBorder="1" applyProtection="1"/>
    <xf numFmtId="165" fontId="10" fillId="0" borderId="9" xfId="0" applyNumberFormat="1" applyFont="1" applyBorder="1" applyProtection="1"/>
    <xf numFmtId="165" fontId="11" fillId="0" borderId="17" xfId="0" applyNumberFormat="1" applyFont="1" applyBorder="1" applyProtection="1"/>
    <xf numFmtId="168" fontId="10" fillId="0" borderId="0" xfId="0" applyNumberFormat="1" applyFont="1" applyProtection="1"/>
    <xf numFmtId="168" fontId="11" fillId="0" borderId="14" xfId="0" applyNumberFormat="1" applyFont="1" applyBorder="1" applyProtection="1"/>
    <xf numFmtId="168" fontId="11" fillId="0" borderId="9" xfId="0" applyNumberFormat="1" applyFont="1" applyBorder="1" applyProtection="1"/>
    <xf numFmtId="168" fontId="10" fillId="0" borderId="9" xfId="0" applyNumberFormat="1" applyFont="1" applyBorder="1" applyProtection="1"/>
    <xf numFmtId="168" fontId="11" fillId="0" borderId="17" xfId="0" applyNumberFormat="1" applyFont="1" applyBorder="1" applyProtection="1"/>
    <xf numFmtId="0" fontId="12" fillId="0" borderId="0" xfId="0" applyFont="1" applyProtection="1"/>
    <xf numFmtId="164" fontId="11" fillId="0" borderId="11" xfId="0" applyNumberFormat="1" applyFont="1" applyBorder="1" applyProtection="1"/>
    <xf numFmtId="170" fontId="11" fillId="0" borderId="11" xfId="0" applyNumberFormat="1" applyFont="1" applyBorder="1" applyProtection="1"/>
    <xf numFmtId="0" fontId="11" fillId="0" borderId="10" xfId="0" applyFont="1" applyBorder="1" applyProtection="1"/>
    <xf numFmtId="0" fontId="11" fillId="0" borderId="15" xfId="0" applyFont="1" applyBorder="1" applyAlignment="1" applyProtection="1">
      <alignment horizontal="right"/>
    </xf>
    <xf numFmtId="164" fontId="11" fillId="0" borderId="11" xfId="0" applyNumberFormat="1" applyFont="1" applyBorder="1" applyAlignment="1" applyProtection="1">
      <alignment vertical="top"/>
    </xf>
    <xf numFmtId="170" fontId="11" fillId="0" borderId="11" xfId="0" applyNumberFormat="1" applyFont="1" applyBorder="1" applyAlignment="1" applyProtection="1">
      <alignment vertical="top"/>
    </xf>
    <xf numFmtId="0" fontId="11" fillId="0" borderId="10" xfId="0" applyFont="1" applyBorder="1" applyAlignment="1" applyProtection="1">
      <alignment vertical="top"/>
    </xf>
    <xf numFmtId="0" fontId="11" fillId="0" borderId="15" xfId="0" applyFont="1" applyBorder="1" applyAlignment="1" applyProtection="1">
      <alignment horizontal="right" vertical="top"/>
    </xf>
    <xf numFmtId="170" fontId="10" fillId="0" borderId="0" xfId="0" applyNumberFormat="1" applyFont="1" applyAlignment="1" applyProtection="1">
      <alignment vertical="top"/>
    </xf>
    <xf numFmtId="164" fontId="11" fillId="0" borderId="13" xfId="0" applyNumberFormat="1" applyFont="1" applyBorder="1" applyAlignment="1" applyProtection="1">
      <alignment vertical="top"/>
    </xf>
    <xf numFmtId="164" fontId="11" fillId="0" borderId="18" xfId="0" applyNumberFormat="1" applyFont="1" applyBorder="1" applyAlignment="1" applyProtection="1">
      <alignment vertical="top"/>
    </xf>
    <xf numFmtId="170" fontId="10" fillId="0" borderId="9" xfId="0" applyNumberFormat="1" applyFont="1" applyBorder="1" applyAlignment="1" applyProtection="1">
      <alignment vertical="top"/>
    </xf>
    <xf numFmtId="0" fontId="13" fillId="0" borderId="10" xfId="0" applyFont="1" applyBorder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12" xfId="0" applyFont="1" applyBorder="1" applyAlignment="1" applyProtection="1">
      <alignment vertical="center"/>
    </xf>
    <xf numFmtId="170" fontId="14" fillId="0" borderId="12" xfId="0" applyNumberFormat="1" applyFont="1" applyBorder="1" applyAlignment="1" applyProtection="1">
      <alignment vertical="center"/>
    </xf>
    <xf numFmtId="0" fontId="14" fillId="0" borderId="13" xfId="0" applyFont="1" applyBorder="1" applyAlignment="1" applyProtection="1">
      <alignment vertical="center"/>
    </xf>
    <xf numFmtId="0" fontId="15" fillId="0" borderId="0" xfId="0" applyFont="1" applyAlignment="1" applyProtection="1">
      <alignment horizontal="right" vertical="center"/>
    </xf>
    <xf numFmtId="0" fontId="14" fillId="0" borderId="14" xfId="0" applyFont="1" applyBorder="1" applyAlignment="1" applyProtection="1">
      <alignment horizontal="right" vertical="center"/>
    </xf>
    <xf numFmtId="0" fontId="15" fillId="0" borderId="0" xfId="0" applyFont="1" applyAlignment="1" applyProtection="1">
      <alignment vertical="center"/>
    </xf>
    <xf numFmtId="170" fontId="14" fillId="0" borderId="14" xfId="0" applyNumberFormat="1" applyFont="1" applyBorder="1" applyAlignment="1" applyProtection="1">
      <alignment horizontal="right" vertical="center"/>
    </xf>
    <xf numFmtId="0" fontId="14" fillId="0" borderId="14" xfId="0" applyFont="1" applyBorder="1" applyAlignment="1" applyProtection="1">
      <alignment vertical="center"/>
    </xf>
    <xf numFmtId="0" fontId="14" fillId="0" borderId="15" xfId="0" applyFont="1" applyBorder="1" applyAlignment="1" applyProtection="1">
      <alignment vertical="center"/>
    </xf>
    <xf numFmtId="0" fontId="14" fillId="0" borderId="6" xfId="0" applyFont="1" applyBorder="1" applyAlignment="1" applyProtection="1">
      <alignment horizontal="right" vertical="center"/>
    </xf>
    <xf numFmtId="0" fontId="14" fillId="0" borderId="16" xfId="0" applyFont="1" applyBorder="1" applyAlignment="1" applyProtection="1">
      <alignment horizontal="right" vertical="center"/>
    </xf>
    <xf numFmtId="165" fontId="15" fillId="0" borderId="0" xfId="0" applyNumberFormat="1" applyFont="1" applyAlignment="1" applyProtection="1">
      <alignment vertical="center"/>
    </xf>
    <xf numFmtId="165" fontId="14" fillId="0" borderId="14" xfId="0" applyNumberFormat="1" applyFont="1" applyBorder="1" applyAlignment="1" applyProtection="1">
      <alignment vertical="center"/>
    </xf>
    <xf numFmtId="170" fontId="14" fillId="0" borderId="14" xfId="0" applyNumberFormat="1" applyFont="1" applyBorder="1" applyAlignment="1" applyProtection="1">
      <alignment vertical="center"/>
    </xf>
    <xf numFmtId="0" fontId="14" fillId="0" borderId="18" xfId="0" applyFont="1" applyBorder="1" applyAlignment="1" applyProtection="1">
      <alignment vertical="center"/>
    </xf>
    <xf numFmtId="165" fontId="14" fillId="0" borderId="9" xfId="0" applyNumberFormat="1" applyFont="1" applyBorder="1" applyAlignment="1" applyProtection="1">
      <alignment vertical="center"/>
    </xf>
    <xf numFmtId="165" fontId="14" fillId="0" borderId="17" xfId="0" applyNumberFormat="1" applyFont="1" applyBorder="1" applyAlignment="1" applyProtection="1">
      <alignment vertical="center"/>
    </xf>
    <xf numFmtId="0" fontId="13" fillId="0" borderId="13" xfId="0" applyFont="1" applyBorder="1" applyAlignment="1" applyProtection="1">
      <alignment vertical="center"/>
    </xf>
    <xf numFmtId="0" fontId="13" fillId="0" borderId="0" xfId="0" applyFont="1" applyAlignment="1" applyProtection="1">
      <alignment vertical="center"/>
    </xf>
    <xf numFmtId="164" fontId="15" fillId="0" borderId="0" xfId="0" applyNumberFormat="1" applyFont="1" applyAlignment="1" applyProtection="1">
      <alignment vertical="center"/>
    </xf>
    <xf numFmtId="164" fontId="14" fillId="0" borderId="14" xfId="0" applyNumberFormat="1" applyFont="1" applyBorder="1" applyAlignment="1" applyProtection="1">
      <alignment vertical="center"/>
    </xf>
    <xf numFmtId="164" fontId="14" fillId="0" borderId="9" xfId="0" applyNumberFormat="1" applyFont="1" applyBorder="1" applyAlignment="1" applyProtection="1">
      <alignment vertical="center"/>
    </xf>
    <xf numFmtId="164" fontId="14" fillId="0" borderId="17" xfId="0" applyNumberFormat="1" applyFont="1" applyBorder="1" applyAlignment="1" applyProtection="1">
      <alignment vertical="center"/>
    </xf>
    <xf numFmtId="164" fontId="13" fillId="0" borderId="0" xfId="0" applyNumberFormat="1" applyFont="1" applyAlignment="1" applyProtection="1">
      <alignment vertical="center"/>
    </xf>
    <xf numFmtId="164" fontId="15" fillId="0" borderId="0" xfId="0" applyNumberFormat="1" applyFont="1" applyAlignment="1" applyProtection="1">
      <alignment horizontal="right" vertical="center"/>
    </xf>
    <xf numFmtId="164" fontId="14" fillId="0" borderId="6" xfId="0" applyNumberFormat="1" applyFont="1" applyBorder="1" applyAlignment="1" applyProtection="1">
      <alignment horizontal="right" vertical="center"/>
    </xf>
    <xf numFmtId="164" fontId="15" fillId="0" borderId="9" xfId="0" applyNumberFormat="1" applyFont="1" applyBorder="1" applyAlignment="1" applyProtection="1">
      <alignment vertical="center"/>
    </xf>
    <xf numFmtId="170" fontId="14" fillId="0" borderId="17" xfId="0" applyNumberFormat="1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3" fillId="0" borderId="14" xfId="0" applyFont="1" applyBorder="1" applyAlignment="1" applyProtection="1">
      <alignment vertical="center"/>
    </xf>
    <xf numFmtId="164" fontId="14" fillId="0" borderId="0" xfId="0" applyNumberFormat="1" applyFont="1" applyAlignment="1" applyProtection="1">
      <alignment vertical="center"/>
    </xf>
    <xf numFmtId="166" fontId="11" fillId="0" borderId="13" xfId="0" applyNumberFormat="1" applyFont="1" applyBorder="1" applyProtection="1"/>
    <xf numFmtId="166" fontId="10" fillId="0" borderId="0" xfId="0" applyNumberFormat="1" applyFont="1" applyProtection="1"/>
    <xf numFmtId="166" fontId="11" fillId="0" borderId="14" xfId="0" applyNumberFormat="1" applyFont="1" applyBorder="1" applyProtection="1"/>
    <xf numFmtId="170" fontId="10" fillId="0" borderId="14" xfId="0" applyNumberFormat="1" applyFont="1" applyBorder="1" applyProtection="1"/>
    <xf numFmtId="166" fontId="11" fillId="0" borderId="18" xfId="0" applyNumberFormat="1" applyFont="1" applyBorder="1" applyProtection="1"/>
    <xf numFmtId="166" fontId="11" fillId="0" borderId="9" xfId="0" applyNumberFormat="1" applyFont="1" applyBorder="1" applyProtection="1"/>
    <xf numFmtId="166" fontId="11" fillId="0" borderId="17" xfId="0" applyNumberFormat="1" applyFont="1" applyBorder="1" applyProtection="1"/>
    <xf numFmtId="168" fontId="11" fillId="0" borderId="13" xfId="0" applyNumberFormat="1" applyFont="1" applyBorder="1" applyProtection="1"/>
    <xf numFmtId="168" fontId="11" fillId="0" borderId="18" xfId="0" applyNumberFormat="1" applyFont="1" applyBorder="1" applyProtection="1"/>
    <xf numFmtId="168" fontId="12" fillId="0" borderId="0" xfId="0" applyNumberFormat="1" applyFont="1" applyProtection="1"/>
    <xf numFmtId="0" fontId="10" fillId="0" borderId="14" xfId="0" applyFont="1" applyBorder="1" applyAlignment="1" applyProtection="1">
      <alignment horizontal="right"/>
    </xf>
    <xf numFmtId="167" fontId="11" fillId="0" borderId="13" xfId="0" applyNumberFormat="1" applyFont="1" applyBorder="1" applyProtection="1"/>
    <xf numFmtId="167" fontId="10" fillId="0" borderId="0" xfId="0" applyNumberFormat="1" applyFont="1" applyProtection="1"/>
    <xf numFmtId="167" fontId="11" fillId="0" borderId="14" xfId="0" applyNumberFormat="1" applyFont="1" applyBorder="1" applyProtection="1"/>
    <xf numFmtId="167" fontId="11" fillId="0" borderId="9" xfId="0" applyNumberFormat="1" applyFont="1" applyBorder="1" applyProtection="1"/>
    <xf numFmtId="167" fontId="11" fillId="0" borderId="17" xfId="0" applyNumberFormat="1" applyFont="1" applyBorder="1" applyProtection="1"/>
    <xf numFmtId="0" fontId="16" fillId="0" borderId="0" xfId="0" applyFont="1" applyProtection="1"/>
    <xf numFmtId="0" fontId="11" fillId="0" borderId="0" xfId="0" applyFont="1" applyBorder="1" applyAlignment="1" applyProtection="1">
      <alignment vertical="top"/>
    </xf>
    <xf numFmtId="164" fontId="11" fillId="0" borderId="0" xfId="0" applyNumberFormat="1" applyFont="1" applyBorder="1" applyAlignment="1" applyProtection="1">
      <alignment vertical="top"/>
    </xf>
    <xf numFmtId="0" fontId="11" fillId="0" borderId="0" xfId="0" applyFont="1" applyBorder="1" applyProtection="1"/>
    <xf numFmtId="168" fontId="11" fillId="0" borderId="0" xfId="0" applyNumberFormat="1" applyFont="1" applyBorder="1" applyProtection="1"/>
    <xf numFmtId="0" fontId="3" fillId="0" borderId="0" xfId="0" applyFont="1" applyBorder="1" applyProtection="1"/>
    <xf numFmtId="0" fontId="5" fillId="0" borderId="0" xfId="0" applyFont="1" applyBorder="1" applyProtection="1"/>
    <xf numFmtId="170" fontId="5" fillId="0" borderId="0" xfId="0" applyNumberFormat="1" applyFont="1" applyBorder="1" applyProtection="1"/>
    <xf numFmtId="0" fontId="4" fillId="0" borderId="0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right"/>
    </xf>
    <xf numFmtId="0" fontId="4" fillId="0" borderId="0" xfId="0" applyFont="1" applyBorder="1" applyProtection="1"/>
    <xf numFmtId="170" fontId="5" fillId="0" borderId="0" xfId="0" applyNumberFormat="1" applyFont="1" applyBorder="1" applyAlignment="1" applyProtection="1">
      <alignment horizontal="right"/>
    </xf>
    <xf numFmtId="164" fontId="4" fillId="0" borderId="0" xfId="0" applyNumberFormat="1" applyFont="1" applyBorder="1" applyProtection="1"/>
    <xf numFmtId="164" fontId="5" fillId="0" borderId="0" xfId="0" applyNumberFormat="1" applyFont="1" applyBorder="1" applyProtection="1"/>
    <xf numFmtId="165" fontId="4" fillId="0" borderId="0" xfId="0" applyNumberFormat="1" applyFont="1" applyBorder="1" applyProtection="1"/>
    <xf numFmtId="165" fontId="5" fillId="0" borderId="0" xfId="0" applyNumberFormat="1" applyFont="1" applyBorder="1" applyProtection="1"/>
    <xf numFmtId="166" fontId="11" fillId="0" borderId="0" xfId="0" applyNumberFormat="1" applyFont="1" applyBorder="1" applyProtection="1"/>
    <xf numFmtId="167" fontId="11" fillId="0" borderId="0" xfId="0" applyNumberFormat="1" applyFont="1" applyBorder="1" applyProtection="1"/>
    <xf numFmtId="0" fontId="14" fillId="0" borderId="0" xfId="0" applyFont="1" applyBorder="1" applyAlignment="1" applyProtection="1">
      <alignment vertical="center"/>
    </xf>
    <xf numFmtId="164" fontId="14" fillId="0" borderId="0" xfId="0" applyNumberFormat="1" applyFont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 vertical="center"/>
    </xf>
    <xf numFmtId="0" fontId="3" fillId="0" borderId="19" xfId="0" applyFont="1" applyBorder="1" applyProtection="1"/>
    <xf numFmtId="0" fontId="5" fillId="0" borderId="20" xfId="0" applyFont="1" applyBorder="1" applyProtection="1"/>
    <xf numFmtId="169" fontId="4" fillId="0" borderId="0" xfId="0" applyNumberFormat="1" applyFont="1" applyProtection="1"/>
    <xf numFmtId="169" fontId="4" fillId="0" borderId="0" xfId="0" applyNumberFormat="1" applyFont="1" applyAlignment="1" applyProtection="1">
      <alignment horizontal="center"/>
    </xf>
    <xf numFmtId="0" fontId="18" fillId="0" borderId="21" xfId="0" applyFont="1" applyBorder="1" applyAlignment="1" applyProtection="1">
      <alignment horizontal="center"/>
    </xf>
    <xf numFmtId="164" fontId="19" fillId="0" borderId="22" xfId="0" applyNumberFormat="1" applyFont="1" applyBorder="1" applyProtection="1"/>
    <xf numFmtId="0" fontId="19" fillId="0" borderId="23" xfId="0" applyFont="1" applyBorder="1" applyProtection="1"/>
    <xf numFmtId="0" fontId="19" fillId="0" borderId="24" xfId="0" applyFont="1" applyBorder="1" applyProtection="1"/>
    <xf numFmtId="0" fontId="19" fillId="0" borderId="25" xfId="0" applyFont="1" applyBorder="1" applyProtection="1"/>
    <xf numFmtId="0" fontId="19" fillId="0" borderId="22" xfId="0" applyFont="1" applyBorder="1" applyProtection="1"/>
    <xf numFmtId="0" fontId="19" fillId="0" borderId="26" xfId="0" applyFont="1" applyBorder="1" applyProtection="1"/>
    <xf numFmtId="165" fontId="19" fillId="0" borderId="22" xfId="0" applyNumberFormat="1" applyFont="1" applyBorder="1" applyProtection="1"/>
    <xf numFmtId="167" fontId="19" fillId="0" borderId="25" xfId="0" applyNumberFormat="1" applyFont="1" applyBorder="1" applyProtection="1"/>
    <xf numFmtId="0" fontId="18" fillId="0" borderId="27" xfId="0" applyFont="1" applyBorder="1" applyAlignment="1" applyProtection="1">
      <alignment horizontal="center"/>
    </xf>
    <xf numFmtId="0" fontId="19" fillId="0" borderId="28" xfId="0" applyFont="1" applyBorder="1" applyProtection="1"/>
    <xf numFmtId="0" fontId="19" fillId="0" borderId="19" xfId="0" applyFont="1" applyBorder="1" applyProtection="1"/>
    <xf numFmtId="0" fontId="19" fillId="0" borderId="29" xfId="0" applyFont="1" applyBorder="1" applyProtection="1"/>
    <xf numFmtId="0" fontId="19" fillId="0" borderId="30" xfId="0" applyFont="1" applyBorder="1" applyProtection="1"/>
    <xf numFmtId="0" fontId="19" fillId="0" borderId="31" xfId="0" applyFont="1" applyBorder="1" applyProtection="1"/>
    <xf numFmtId="165" fontId="19" fillId="0" borderId="28" xfId="0" applyNumberFormat="1" applyFont="1" applyBorder="1" applyProtection="1"/>
    <xf numFmtId="167" fontId="19" fillId="0" borderId="30" xfId="0" applyNumberFormat="1" applyFont="1" applyBorder="1" applyProtection="1"/>
    <xf numFmtId="0" fontId="18" fillId="0" borderId="32" xfId="0" applyFont="1" applyBorder="1" applyAlignment="1" applyProtection="1">
      <alignment horizontal="center"/>
    </xf>
    <xf numFmtId="0" fontId="19" fillId="0" borderId="33" xfId="0" applyFont="1" applyBorder="1" applyProtection="1"/>
    <xf numFmtId="0" fontId="19" fillId="0" borderId="1" xfId="0" applyFont="1" applyBorder="1" applyProtection="1"/>
    <xf numFmtId="0" fontId="19" fillId="0" borderId="34" xfId="0" applyFont="1" applyBorder="1" applyProtection="1"/>
    <xf numFmtId="0" fontId="19" fillId="0" borderId="35" xfId="0" applyFont="1" applyBorder="1" applyProtection="1"/>
    <xf numFmtId="0" fontId="19" fillId="0" borderId="36" xfId="0" applyFont="1" applyBorder="1" applyProtection="1"/>
    <xf numFmtId="165" fontId="19" fillId="0" borderId="33" xfId="0" applyNumberFormat="1" applyFont="1" applyBorder="1" applyProtection="1"/>
    <xf numFmtId="167" fontId="19" fillId="0" borderId="35" xfId="0" applyNumberFormat="1" applyFont="1" applyBorder="1" applyProtection="1"/>
    <xf numFmtId="165" fontId="19" fillId="0" borderId="0" xfId="0" applyNumberFormat="1" applyFont="1" applyProtection="1"/>
    <xf numFmtId="164" fontId="19" fillId="0" borderId="31" xfId="0" applyNumberFormat="1" applyFont="1" applyBorder="1" applyProtection="1"/>
    <xf numFmtId="164" fontId="19" fillId="0" borderId="28" xfId="0" applyNumberFormat="1" applyFont="1" applyBorder="1" applyProtection="1"/>
    <xf numFmtId="164" fontId="19" fillId="0" borderId="30" xfId="0" applyNumberFormat="1" applyFont="1" applyBorder="1" applyProtection="1"/>
    <xf numFmtId="164" fontId="19" fillId="0" borderId="19" xfId="0" applyNumberFormat="1" applyFont="1" applyBorder="1" applyProtection="1"/>
    <xf numFmtId="164" fontId="19" fillId="0" borderId="29" xfId="0" applyNumberFormat="1" applyFont="1" applyBorder="1" applyProtection="1"/>
    <xf numFmtId="164" fontId="19" fillId="0" borderId="33" xfId="0" applyNumberFormat="1" applyFont="1" applyBorder="1" applyProtection="1"/>
    <xf numFmtId="0" fontId="18" fillId="0" borderId="37" xfId="0" applyFont="1" applyBorder="1" applyAlignment="1" applyProtection="1">
      <alignment horizontal="center"/>
    </xf>
    <xf numFmtId="0" fontId="19" fillId="3" borderId="38" xfId="0" applyFont="1" applyFill="1" applyBorder="1" applyProtection="1"/>
    <xf numFmtId="0" fontId="19" fillId="3" borderId="39" xfId="0" applyFont="1" applyFill="1" applyBorder="1" applyProtection="1"/>
    <xf numFmtId="0" fontId="19" fillId="3" borderId="40" xfId="0" applyFont="1" applyFill="1" applyBorder="1" applyProtection="1"/>
    <xf numFmtId="0" fontId="19" fillId="3" borderId="41" xfId="0" applyFont="1" applyFill="1" applyBorder="1" applyProtection="1"/>
    <xf numFmtId="164" fontId="19" fillId="3" borderId="38" xfId="0" applyNumberFormat="1" applyFont="1" applyFill="1" applyBorder="1" applyProtection="1"/>
    <xf numFmtId="0" fontId="19" fillId="3" borderId="42" xfId="0" applyFont="1" applyFill="1" applyBorder="1" applyProtection="1"/>
    <xf numFmtId="165" fontId="19" fillId="3" borderId="38" xfId="0" applyNumberFormat="1" applyFont="1" applyFill="1" applyBorder="1" applyProtection="1"/>
    <xf numFmtId="166" fontId="19" fillId="3" borderId="40" xfId="0" applyNumberFormat="1" applyFont="1" applyFill="1" applyBorder="1" applyProtection="1"/>
    <xf numFmtId="167" fontId="19" fillId="3" borderId="41" xfId="0" applyNumberFormat="1" applyFont="1" applyFill="1" applyBorder="1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center"/>
      <protection locked="false"/>
    </xf>
    <xf numFmtId="0" fontId="3" fillId="0" borderId="43" xfId="0" applyFont="1" applyBorder="1" applyProtection="1"/>
    <xf numFmtId="0" fontId="5" fillId="0" borderId="44" xfId="0" applyFont="1" applyBorder="1" applyProtection="1"/>
    <xf numFmtId="0" fontId="5" fillId="0" borderId="45" xfId="0" applyFont="1" applyBorder="1" applyProtection="1"/>
    <xf numFmtId="0" fontId="20" fillId="0" borderId="0" xfId="0" applyFont="1"/>
    <xf numFmtId="0" fontId="11" fillId="0" borderId="0" xfId="0" applyFont="1" applyBorder="1" applyAlignment="1" applyProtection="1">
      <alignment horizontal="right" vertical="top"/>
    </xf>
    <xf numFmtId="0" fontId="11" fillId="0" borderId="0" xfId="0" applyFont="1" applyBorder="1" applyAlignment="1" applyProtection="1">
      <alignment horizontal="right"/>
    </xf>
    <xf numFmtId="0" fontId="11" fillId="0" borderId="13" xfId="0" applyFont="1" applyBorder="1" applyAlignment="1" applyProtection="1">
      <alignment horizontal="right" vertical="top"/>
    </xf>
    <xf numFmtId="0" fontId="14" fillId="0" borderId="13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164" fontId="14" fillId="0" borderId="13" xfId="0" applyNumberFormat="1" applyFont="1" applyBorder="1" applyAlignment="1" applyProtection="1">
      <alignment vertical="center"/>
    </xf>
    <xf numFmtId="0" fontId="14" fillId="0" borderId="14" xfId="0" applyFont="1" applyBorder="1" applyAlignment="1" applyProtection="1">
      <alignment horizontal="center" vertical="center"/>
    </xf>
    <xf numFmtId="165" fontId="14" fillId="0" borderId="13" xfId="0" applyNumberFormat="1" applyFont="1" applyBorder="1" applyAlignment="1" applyProtection="1">
      <alignment vertical="center"/>
    </xf>
    <xf numFmtId="0" fontId="17" fillId="0" borderId="0" xfId="0" applyFont="1" applyProtection="1"/>
    <xf numFmtId="0" fontId="21" fillId="0" borderId="0" xfId="0" applyFont="1" applyProtection="1"/>
    <xf numFmtId="164" fontId="17" fillId="0" borderId="0" xfId="0" applyNumberFormat="1" applyFont="1" applyProtection="1"/>
    <xf numFmtId="0" fontId="22" fillId="0" borderId="14" xfId="0" applyFont="1" applyBorder="1" applyAlignment="1" applyProtection="1">
      <alignment vertical="top"/>
    </xf>
    <xf numFmtId="0" fontId="21" fillId="0" borderId="10" xfId="0" applyFont="1" applyBorder="1" applyAlignment="1" applyProtection="1">
      <alignment vertical="top"/>
    </xf>
    <xf numFmtId="0" fontId="22" fillId="0" borderId="11" xfId="0" applyFont="1" applyBorder="1" applyAlignment="1" applyProtection="1">
      <alignment vertical="top"/>
    </xf>
    <xf numFmtId="164" fontId="22" fillId="0" borderId="11" xfId="0" applyNumberFormat="1" applyFont="1" applyBorder="1" applyAlignment="1" applyProtection="1">
      <alignment vertical="top"/>
    </xf>
    <xf numFmtId="0" fontId="22" fillId="0" borderId="12" xfId="0" applyFont="1" applyBorder="1" applyAlignment="1" applyProtection="1">
      <alignment vertical="top"/>
    </xf>
    <xf numFmtId="170" fontId="22" fillId="0" borderId="12" xfId="0" applyNumberFormat="1" applyFont="1" applyBorder="1" applyAlignment="1" applyProtection="1">
      <alignment vertical="top"/>
    </xf>
    <xf numFmtId="0" fontId="22" fillId="0" borderId="0" xfId="0" applyFont="1" applyBorder="1" applyAlignment="1" applyProtection="1">
      <alignment vertical="top"/>
    </xf>
    <xf numFmtId="0" fontId="22" fillId="0" borderId="14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vertical="top"/>
    </xf>
    <xf numFmtId="0" fontId="17" fillId="0" borderId="0" xfId="0" applyFont="1" applyAlignment="1" applyProtection="1">
      <alignment horizontal="right" vertical="top"/>
    </xf>
    <xf numFmtId="0" fontId="22" fillId="0" borderId="14" xfId="0" applyFont="1" applyBorder="1" applyAlignment="1" applyProtection="1">
      <alignment horizontal="right" vertical="top"/>
    </xf>
    <xf numFmtId="0" fontId="17" fillId="0" borderId="0" xfId="0" applyFont="1" applyAlignment="1" applyProtection="1">
      <alignment vertical="top"/>
    </xf>
    <xf numFmtId="0" fontId="17" fillId="0" borderId="14" xfId="0" applyFont="1" applyBorder="1" applyAlignment="1" applyProtection="1">
      <alignment horizontal="right" vertical="top"/>
    </xf>
    <xf numFmtId="0" fontId="22" fillId="0" borderId="15" xfId="0" applyFont="1" applyBorder="1" applyAlignment="1" applyProtection="1">
      <alignment vertical="top"/>
    </xf>
    <xf numFmtId="0" fontId="22" fillId="0" borderId="6" xfId="0" applyFont="1" applyBorder="1" applyAlignment="1" applyProtection="1">
      <alignment horizontal="right" vertical="top"/>
    </xf>
    <xf numFmtId="0" fontId="22" fillId="0" borderId="16" xfId="0" applyFont="1" applyBorder="1" applyAlignment="1" applyProtection="1">
      <alignment horizontal="right" vertical="top"/>
    </xf>
    <xf numFmtId="0" fontId="22" fillId="0" borderId="0" xfId="0" applyFont="1" applyBorder="1" applyAlignment="1" applyProtection="1">
      <alignment horizontal="right" vertical="top"/>
    </xf>
    <xf numFmtId="164" fontId="22" fillId="0" borderId="0" xfId="0" applyNumberFormat="1" applyFont="1" applyBorder="1" applyAlignment="1" applyProtection="1">
      <alignment vertical="top"/>
    </xf>
    <xf numFmtId="164" fontId="17" fillId="0" borderId="0" xfId="0" applyNumberFormat="1" applyFont="1" applyAlignment="1" applyProtection="1">
      <alignment vertical="top"/>
    </xf>
    <xf numFmtId="164" fontId="22" fillId="0" borderId="14" xfId="0" applyNumberFormat="1" applyFont="1" applyBorder="1" applyAlignment="1" applyProtection="1">
      <alignment vertical="top"/>
    </xf>
    <xf numFmtId="170" fontId="22" fillId="0" borderId="14" xfId="0" applyNumberFormat="1" applyFont="1" applyBorder="1" applyAlignment="1" applyProtection="1">
      <alignment vertical="top"/>
    </xf>
    <xf numFmtId="0" fontId="17" fillId="0" borderId="13" xfId="0" applyFont="1" applyBorder="1"/>
    <xf numFmtId="164" fontId="22" fillId="0" borderId="13" xfId="0" applyNumberFormat="1" applyFont="1" applyBorder="1" applyAlignment="1" applyProtection="1">
      <alignment vertical="top"/>
    </xf>
    <xf numFmtId="0" fontId="22" fillId="0" borderId="18" xfId="0" applyFont="1" applyBorder="1" applyAlignment="1" applyProtection="1">
      <alignment vertical="top"/>
    </xf>
    <xf numFmtId="164" fontId="22" fillId="0" borderId="9" xfId="0" applyNumberFormat="1" applyFont="1" applyBorder="1" applyAlignment="1" applyProtection="1">
      <alignment vertical="top"/>
    </xf>
    <xf numFmtId="164" fontId="22" fillId="0" borderId="17" xfId="0" applyNumberFormat="1" applyFont="1" applyBorder="1" applyAlignment="1" applyProtection="1">
      <alignment vertical="top"/>
    </xf>
    <xf numFmtId="0" fontId="21" fillId="0" borderId="13" xfId="0" applyFont="1" applyBorder="1" applyAlignment="1" applyProtection="1">
      <alignment vertical="top"/>
    </xf>
    <xf numFmtId="0" fontId="22" fillId="0" borderId="0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horizontal="right" vertical="top"/>
    </xf>
    <xf numFmtId="164" fontId="17" fillId="0" borderId="9" xfId="0" applyNumberFormat="1" applyFont="1" applyBorder="1" applyAlignment="1" applyProtection="1">
      <alignment vertical="top"/>
    </xf>
    <xf numFmtId="170" fontId="22" fillId="0" borderId="17" xfId="0" applyNumberFormat="1" applyFont="1" applyBorder="1" applyAlignment="1" applyProtection="1">
      <alignment vertical="top"/>
    </xf>
    <xf numFmtId="164" fontId="22" fillId="0" borderId="0" xfId="0" applyNumberFormat="1" applyFont="1" applyAlignment="1" applyProtection="1">
      <alignment vertical="top"/>
    </xf>
    <xf numFmtId="0" fontId="17" fillId="0" borderId="0" xfId="0" applyFont="1" applyBorder="1" applyAlignment="1" applyProtection="1">
      <alignment vertical="top"/>
    </xf>
    <xf numFmtId="0" fontId="23" fillId="0" borderId="0" xfId="0" applyFont="1" applyProtection="1"/>
    <xf numFmtId="0" fontId="0" fillId="0" borderId="0" xfId="0" applyAlignment="1">
      <alignment horizontal="left"/>
    </xf>
    <xf numFmtId="171" fontId="24" fillId="0" borderId="4" xfId="0" applyNumberFormat="1" applyFont="1" applyBorder="1" applyProtection="1">
      <protection locked="false"/>
    </xf>
    <xf numFmtId="0" fontId="24" fillId="0" borderId="0" xfId="0" applyFont="1" applyProtection="1">
      <protection locked="false"/>
    </xf>
    <xf numFmtId="171" fontId="24" fillId="0" borderId="0" xfId="0" applyNumberFormat="1" applyFont="1" applyProtection="1">
      <protection locked="false"/>
    </xf>
    <xf numFmtId="171" fontId="24" fillId="0" borderId="1" xfId="0" applyNumberFormat="1" applyFont="1" applyBorder="1" applyProtection="1">
      <protection locked="false"/>
    </xf>
    <xf numFmtId="2" fontId="24" fillId="0" borderId="4" xfId="0" applyNumberFormat="1" applyFont="1" applyBorder="1" applyProtection="1">
      <protection locked="false"/>
    </xf>
    <xf numFmtId="172" fontId="24" fillId="0" borderId="0" xfId="0" applyNumberFormat="1" applyFont="1" applyProtection="1">
      <protection locked="false"/>
    </xf>
    <xf numFmtId="172" fontId="24" fillId="0" borderId="3" xfId="0" applyNumberFormat="1" applyFont="1" applyBorder="1" applyProtection="1">
      <protection locked="false"/>
    </xf>
    <xf numFmtId="172" fontId="24" fillId="0" borderId="8" xfId="0" applyNumberFormat="1" applyFont="1" applyBorder="1" applyProtection="1">
      <protection locked="false"/>
    </xf>
    <xf numFmtId="171" fontId="24" fillId="0" borderId="5" xfId="0" applyNumberFormat="1" applyFont="1" applyBorder="1" applyProtection="1">
      <protection locked="false"/>
    </xf>
    <xf numFmtId="0" fontId="24" fillId="0" borderId="6" xfId="0" applyFont="1" applyBorder="1" applyProtection="1">
      <protection locked="false"/>
    </xf>
    <xf numFmtId="171" fontId="24" fillId="0" borderId="6" xfId="0" applyNumberFormat="1" applyFont="1" applyBorder="1" applyProtection="1">
      <protection locked="false"/>
    </xf>
    <xf numFmtId="2" fontId="24" fillId="0" borderId="5" xfId="0" applyNumberFormat="1" applyFont="1" applyBorder="1" applyProtection="1">
      <protection locked="false"/>
    </xf>
    <xf numFmtId="172" fontId="24" fillId="0" borderId="6" xfId="0" applyNumberFormat="1" applyFont="1" applyBorder="1" applyProtection="1">
      <protection locked="false"/>
    </xf>
    <xf numFmtId="172" fontId="24" fillId="0" borderId="7" xfId="0" applyNumberFormat="1" applyFont="1" applyBorder="1" applyProtection="1">
      <protection locked="false"/>
    </xf>
    <xf numFmtId="0" fontId="20" fillId="0" borderId="0" xfId="0" applyFont="1" applyAlignment="1" applyProtection="1">
      <alignment horizontal="centerContinuous"/>
    </xf>
    <xf numFmtId="164" fontId="11" fillId="0" borderId="46" xfId="0" applyNumberFormat="1" applyFont="1" applyBorder="1" applyAlignment="1" applyProtection="1">
      <alignment vertical="top"/>
    </xf>
    <xf numFmtId="164" fontId="11" fillId="0" borderId="47" xfId="0" applyNumberFormat="1" applyFont="1" applyBorder="1" applyAlignment="1" applyProtection="1">
      <alignment vertical="top"/>
    </xf>
    <xf numFmtId="0" fontId="11" fillId="0" borderId="46" xfId="0" applyFont="1" applyBorder="1" applyAlignment="1" applyProtection="1">
      <alignment horizontal="right" vertical="top" wrapText="1"/>
    </xf>
    <xf numFmtId="0" fontId="11" fillId="0" borderId="48" xfId="0" applyFont="1" applyBorder="1" applyAlignment="1" applyProtection="1">
      <alignment horizontal="right" vertical="top" wrapText="1"/>
    </xf>
    <xf numFmtId="180" fontId="11" fillId="0" borderId="49" xfId="0" applyNumberFormat="1" applyFont="1" applyBorder="1" applyAlignment="1" applyProtection="1">
      <alignment vertical="top"/>
    </xf>
    <xf numFmtId="0" fontId="10" fillId="0" borderId="46" xfId="0" applyFont="1" applyBorder="1" applyAlignment="1" applyProtection="1">
      <alignment vertical="top"/>
    </xf>
    <xf numFmtId="164" fontId="11" fillId="0" borderId="50" xfId="0" applyNumberFormat="1" applyFont="1" applyBorder="1" applyAlignment="1" applyProtection="1">
      <alignment vertical="top"/>
    </xf>
    <xf numFmtId="165" fontId="11" fillId="0" borderId="46" xfId="0" applyNumberFormat="1" applyFont="1" applyBorder="1" applyProtection="1"/>
    <xf numFmtId="168" fontId="11" fillId="0" borderId="46" xfId="0" applyNumberFormat="1" applyFont="1" applyBorder="1" applyProtection="1"/>
    <xf numFmtId="168" fontId="11" fillId="0" borderId="47" xfId="0" applyNumberFormat="1" applyFont="1" applyBorder="1" applyProtection="1"/>
    <xf numFmtId="166" fontId="11" fillId="0" borderId="46" xfId="0" applyNumberFormat="1" applyFont="1" applyBorder="1" applyProtection="1"/>
    <xf numFmtId="167" fontId="11" fillId="0" borderId="46" xfId="0" applyNumberFormat="1" applyFont="1" applyBorder="1" applyProtection="1"/>
    <xf numFmtId="164" fontId="14" fillId="0" borderId="46" xfId="0" applyNumberFormat="1" applyFont="1" applyBorder="1" applyAlignment="1" applyProtection="1">
      <alignment vertical="center"/>
    </xf>
    <xf numFmtId="164" fontId="14" fillId="0" borderId="47" xfId="0" applyNumberFormat="1" applyFont="1" applyBorder="1" applyAlignment="1" applyProtection="1">
      <alignment vertical="center"/>
    </xf>
    <xf numFmtId="180" fontId="14" fillId="0" borderId="49" xfId="0" applyNumberFormat="1" applyFont="1" applyBorder="1" applyAlignment="1" applyProtection="1">
      <alignment vertical="top"/>
    </xf>
    <xf numFmtId="0" fontId="14" fillId="0" borderId="46" xfId="0" applyFont="1" applyBorder="1" applyAlignment="1" applyProtection="1">
      <alignment horizontal="right" vertical="top" wrapText="1"/>
    </xf>
    <xf numFmtId="0" fontId="14" fillId="0" borderId="48" xfId="0" applyFont="1" applyBorder="1" applyAlignment="1" applyProtection="1">
      <alignment horizontal="right" vertical="top" wrapText="1"/>
    </xf>
    <xf numFmtId="165" fontId="14" fillId="0" borderId="46" xfId="0" applyNumberFormat="1" applyFont="1" applyBorder="1" applyAlignment="1" applyProtection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Protection="1"/>
    <xf numFmtId="0" fontId="27" fillId="0" borderId="0" xfId="0" applyFont="1" applyProtection="1"/>
    <xf numFmtId="0" fontId="30" fillId="0" borderId="0" xfId="0" applyFont="1" applyAlignment="1" applyProtection="1">
      <alignment vertical="top"/>
    </xf>
    <xf numFmtId="0" fontId="29" fillId="0" borderId="10" xfId="0" applyFont="1" applyBorder="1" applyAlignment="1" applyProtection="1">
      <alignment vertical="top"/>
    </xf>
    <xf numFmtId="0" fontId="31" fillId="0" borderId="11" xfId="0" applyFont="1" applyBorder="1" applyAlignment="1" applyProtection="1">
      <alignment vertical="top"/>
    </xf>
    <xf numFmtId="0" fontId="31" fillId="0" borderId="12" xfId="0" applyFont="1" applyBorder="1" applyAlignment="1" applyProtection="1">
      <alignment vertical="top"/>
    </xf>
    <xf numFmtId="0" fontId="31" fillId="0" borderId="0" xfId="0" applyFont="1" applyBorder="1" applyAlignment="1" applyProtection="1">
      <alignment vertical="top"/>
    </xf>
    <xf numFmtId="180" fontId="31" fillId="0" borderId="49" xfId="0" applyNumberFormat="1" applyFont="1" applyBorder="1" applyAlignment="1" applyProtection="1">
      <alignment vertical="top"/>
    </xf>
    <xf numFmtId="0" fontId="31" fillId="0" borderId="13" xfId="0" applyFont="1" applyBorder="1" applyAlignment="1" applyProtection="1">
      <alignment vertical="top"/>
    </xf>
    <xf numFmtId="0" fontId="30" fillId="0" borderId="0" xfId="0" applyFont="1" applyAlignment="1" applyProtection="1">
      <alignment horizontal="right" vertical="top"/>
    </xf>
    <xf numFmtId="0" fontId="31" fillId="0" borderId="14" xfId="0" applyFont="1" applyBorder="1" applyAlignment="1" applyProtection="1">
      <alignment horizontal="right" vertical="top"/>
    </xf>
    <xf numFmtId="0" fontId="31" fillId="0" borderId="14" xfId="0" applyFont="1" applyBorder="1" applyAlignment="1" applyProtection="1">
      <alignment vertical="top"/>
    </xf>
    <xf numFmtId="0" fontId="31" fillId="0" borderId="15" xfId="0" applyFont="1" applyBorder="1" applyAlignment="1" applyProtection="1">
      <alignment vertical="top"/>
    </xf>
    <xf numFmtId="0" fontId="31" fillId="0" borderId="6" xfId="0" applyFont="1" applyBorder="1" applyAlignment="1" applyProtection="1">
      <alignment horizontal="right" vertical="top"/>
    </xf>
    <xf numFmtId="0" fontId="31" fillId="0" borderId="16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horizontal="right" vertical="top"/>
    </xf>
    <xf numFmtId="164" fontId="30" fillId="0" borderId="0" xfId="0" applyNumberFormat="1" applyFont="1" applyAlignment="1" applyProtection="1">
      <alignment vertical="top"/>
    </xf>
    <xf numFmtId="164" fontId="31" fillId="0" borderId="14" xfId="0" applyNumberFormat="1" applyFont="1" applyBorder="1" applyAlignment="1" applyProtection="1">
      <alignment vertical="top"/>
    </xf>
    <xf numFmtId="170" fontId="31" fillId="0" borderId="14" xfId="0" applyNumberFormat="1" applyFont="1" applyBorder="1" applyAlignment="1" applyProtection="1">
      <alignment vertical="top"/>
    </xf>
    <xf numFmtId="164" fontId="31" fillId="0" borderId="0" xfId="0" applyNumberFormat="1" applyFont="1" applyBorder="1" applyAlignment="1" applyProtection="1">
      <alignment vertical="top"/>
    </xf>
    <xf numFmtId="164" fontId="31" fillId="0" borderId="46" xfId="0" applyNumberFormat="1" applyFont="1" applyBorder="1" applyAlignment="1" applyProtection="1">
      <alignment vertical="top"/>
    </xf>
    <xf numFmtId="164" fontId="27" fillId="0" borderId="0" xfId="0" applyNumberFormat="1" applyFont="1" applyProtection="1"/>
    <xf numFmtId="0" fontId="31" fillId="0" borderId="18" xfId="0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164" fontId="30" fillId="0" borderId="9" xfId="0" applyNumberFormat="1" applyFont="1" applyBorder="1" applyAlignment="1" applyProtection="1">
      <alignment vertical="top"/>
    </xf>
    <xf numFmtId="164" fontId="31" fillId="0" borderId="17" xfId="0" applyNumberFormat="1" applyFont="1" applyBorder="1" applyAlignment="1" applyProtection="1">
      <alignment vertical="top"/>
    </xf>
    <xf numFmtId="170" fontId="31" fillId="0" borderId="17" xfId="0" applyNumberFormat="1" applyFont="1" applyBorder="1" applyAlignment="1" applyProtection="1">
      <alignment vertical="top"/>
    </xf>
    <xf numFmtId="0" fontId="29" fillId="0" borderId="13" xfId="0" applyFont="1" applyBorder="1" applyAlignment="1" applyProtection="1">
      <alignment vertical="top"/>
    </xf>
    <xf numFmtId="0" fontId="30" fillId="0" borderId="9" xfId="0" applyFont="1" applyBorder="1" applyAlignment="1" applyProtection="1">
      <alignment vertical="top"/>
    </xf>
    <xf numFmtId="164" fontId="31" fillId="0" borderId="47" xfId="0" applyNumberFormat="1" applyFont="1" applyBorder="1" applyAlignment="1" applyProtection="1">
      <alignment vertical="top"/>
    </xf>
    <xf numFmtId="164" fontId="31" fillId="0" borderId="0" xfId="0" applyNumberFormat="1" applyFont="1" applyAlignment="1" applyProtection="1">
      <alignment vertical="top"/>
    </xf>
    <xf numFmtId="0" fontId="30" fillId="0" borderId="0" xfId="0" applyFont="1" applyProtection="1"/>
    <xf numFmtId="164" fontId="30" fillId="0" borderId="0" xfId="0" applyNumberFormat="1" applyFont="1" applyProtection="1"/>
    <xf numFmtId="0" fontId="25" fillId="0" borderId="0" xfId="0" applyFont="1" applyProtection="1"/>
    <xf numFmtId="164" fontId="25" fillId="0" borderId="0" xfId="0" applyNumberFormat="1" applyFont="1" applyProtection="1"/>
    <xf numFmtId="170" fontId="27" fillId="0" borderId="0" xfId="0" applyNumberFormat="1" applyFont="1" applyProtection="1"/>
    <xf numFmtId="164" fontId="31" fillId="0" borderId="11" xfId="0" applyNumberFormat="1" applyFont="1" applyBorder="1" applyAlignment="1" applyProtection="1">
      <alignment vertical="top"/>
    </xf>
    <xf numFmtId="0" fontId="31" fillId="0" borderId="10" xfId="0" applyFont="1" applyBorder="1" applyAlignment="1" applyProtection="1">
      <alignment vertical="top"/>
    </xf>
    <xf numFmtId="0" fontId="8" fillId="0" borderId="14" xfId="0" applyFont="1" applyBorder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0" fontId="8" fillId="0" borderId="14" xfId="0" applyFont="1" applyBorder="1" applyAlignment="1" applyProtection="1">
      <alignment horizontal="center" vertical="top"/>
    </xf>
    <xf numFmtId="0" fontId="25" fillId="0" borderId="0" xfId="0" applyFont="1" applyAlignment="1" applyProtection="1">
      <alignment vertical="top"/>
    </xf>
    <xf numFmtId="0" fontId="31" fillId="0" borderId="15" xfId="0" applyFont="1" applyBorder="1" applyAlignment="1" applyProtection="1">
      <alignment horizontal="right" vertical="top"/>
    </xf>
    <xf numFmtId="0" fontId="31" fillId="0" borderId="13" xfId="0" applyFont="1" applyBorder="1" applyAlignment="1" applyProtection="1">
      <alignment horizontal="right" vertical="top"/>
    </xf>
    <xf numFmtId="164" fontId="31" fillId="0" borderId="13" xfId="0" applyNumberFormat="1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164" fontId="8" fillId="0" borderId="14" xfId="0" applyNumberFormat="1" applyFont="1" applyBorder="1" applyAlignment="1" applyProtection="1">
      <alignment vertical="top"/>
    </xf>
    <xf numFmtId="164" fontId="31" fillId="0" borderId="18" xfId="0" applyNumberFormat="1" applyFont="1" applyBorder="1" applyAlignment="1" applyProtection="1">
      <alignment vertical="top"/>
    </xf>
    <xf numFmtId="0" fontId="8" fillId="0" borderId="0" xfId="0" applyFont="1" applyBorder="1" applyAlignment="1" applyProtection="1">
      <alignment horizontal="center" vertical="top"/>
    </xf>
    <xf numFmtId="164" fontId="31" fillId="0" borderId="50" xfId="0" applyNumberFormat="1" applyFont="1" applyBorder="1" applyAlignment="1" applyProtection="1">
      <alignment vertical="top"/>
    </xf>
    <xf numFmtId="0" fontId="29" fillId="0" borderId="10" xfId="0" applyFont="1" applyBorder="1" applyProtection="1"/>
    <xf numFmtId="0" fontId="31" fillId="0" borderId="11" xfId="0" applyFont="1" applyBorder="1" applyProtection="1"/>
    <xf numFmtId="0" fontId="31" fillId="0" borderId="12" xfId="0" applyFont="1" applyBorder="1" applyProtection="1"/>
    <xf numFmtId="0" fontId="31" fillId="0" borderId="13" xfId="0" applyFont="1" applyBorder="1" applyProtection="1"/>
    <xf numFmtId="0" fontId="30" fillId="0" borderId="0" xfId="0" applyFont="1" applyAlignment="1" applyProtection="1">
      <alignment horizontal="right"/>
    </xf>
    <xf numFmtId="0" fontId="31" fillId="0" borderId="14" xfId="0" applyFont="1" applyBorder="1" applyAlignment="1" applyProtection="1">
      <alignment horizontal="right"/>
    </xf>
    <xf numFmtId="0" fontId="31" fillId="0" borderId="14" xfId="0" applyFont="1" applyBorder="1" applyProtection="1"/>
    <xf numFmtId="0" fontId="31" fillId="0" borderId="15" xfId="0" applyFont="1" applyBorder="1" applyProtection="1"/>
    <xf numFmtId="0" fontId="31" fillId="0" borderId="6" xfId="0" applyFont="1" applyBorder="1" applyAlignment="1" applyProtection="1">
      <alignment horizontal="right"/>
    </xf>
    <xf numFmtId="0" fontId="31" fillId="0" borderId="16" xfId="0" applyFont="1" applyBorder="1" applyAlignment="1" applyProtection="1">
      <alignment horizontal="right"/>
    </xf>
    <xf numFmtId="165" fontId="31" fillId="0" borderId="13" xfId="0" applyNumberFormat="1" applyFont="1" applyBorder="1" applyProtection="1"/>
    <xf numFmtId="165" fontId="30" fillId="0" borderId="0" xfId="0" applyNumberFormat="1" applyFont="1" applyProtection="1"/>
    <xf numFmtId="165" fontId="31" fillId="0" borderId="14" xfId="0" applyNumberFormat="1" applyFont="1" applyBorder="1" applyProtection="1"/>
    <xf numFmtId="165" fontId="31" fillId="0" borderId="46" xfId="0" applyNumberFormat="1" applyFont="1" applyBorder="1" applyProtection="1"/>
    <xf numFmtId="165" fontId="31" fillId="0" borderId="18" xfId="0" applyNumberFormat="1" applyFont="1" applyBorder="1" applyProtection="1"/>
    <xf numFmtId="165" fontId="31" fillId="0" borderId="9" xfId="0" applyNumberFormat="1" applyFont="1" applyBorder="1" applyProtection="1"/>
    <xf numFmtId="165" fontId="30" fillId="0" borderId="9" xfId="0" applyNumberFormat="1" applyFont="1" applyBorder="1" applyProtection="1"/>
    <xf numFmtId="165" fontId="31" fillId="0" borderId="17" xfId="0" applyNumberFormat="1" applyFont="1" applyBorder="1" applyProtection="1"/>
    <xf numFmtId="0" fontId="29" fillId="0" borderId="13" xfId="0" applyFont="1" applyBorder="1" applyProtection="1"/>
    <xf numFmtId="168" fontId="30" fillId="0" borderId="0" xfId="0" applyNumberFormat="1" applyFont="1" applyProtection="1"/>
    <xf numFmtId="168" fontId="31" fillId="0" borderId="14" xfId="0" applyNumberFormat="1" applyFont="1" applyBorder="1" applyProtection="1"/>
    <xf numFmtId="168" fontId="31" fillId="0" borderId="46" xfId="0" applyNumberFormat="1" applyFont="1" applyBorder="1" applyProtection="1"/>
    <xf numFmtId="168" fontId="31" fillId="0" borderId="9" xfId="0" applyNumberFormat="1" applyFont="1" applyBorder="1" applyProtection="1"/>
    <xf numFmtId="168" fontId="30" fillId="0" borderId="9" xfId="0" applyNumberFormat="1" applyFont="1" applyBorder="1" applyProtection="1"/>
    <xf numFmtId="168" fontId="31" fillId="0" borderId="17" xfId="0" applyNumberFormat="1" applyFont="1" applyBorder="1" applyProtection="1"/>
    <xf numFmtId="168" fontId="31" fillId="0" borderId="47" xfId="0" applyNumberFormat="1" applyFont="1" applyBorder="1" applyProtection="1"/>
    <xf numFmtId="164" fontId="31" fillId="0" borderId="11" xfId="0" applyNumberFormat="1" applyFont="1" applyBorder="1" applyProtection="1"/>
    <xf numFmtId="0" fontId="31" fillId="0" borderId="10" xfId="0" applyFont="1" applyBorder="1" applyProtection="1"/>
    <xf numFmtId="0" fontId="31" fillId="0" borderId="0" xfId="0" applyFont="1" applyBorder="1" applyProtection="1"/>
    <xf numFmtId="0" fontId="31" fillId="0" borderId="0" xfId="0" applyFont="1" applyBorder="1" applyAlignment="1" applyProtection="1">
      <alignment horizontal="center"/>
    </xf>
    <xf numFmtId="0" fontId="31" fillId="0" borderId="15" xfId="0" applyFont="1" applyBorder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166" fontId="27" fillId="0" borderId="0" xfId="0" applyNumberFormat="1" applyFont="1" applyProtection="1"/>
    <xf numFmtId="167" fontId="27" fillId="0" borderId="0" xfId="0" applyNumberFormat="1" applyFont="1" applyProtection="1"/>
    <xf numFmtId="166" fontId="31" fillId="0" borderId="13" xfId="0" applyNumberFormat="1" applyFont="1" applyBorder="1" applyProtection="1"/>
    <xf numFmtId="166" fontId="30" fillId="0" borderId="0" xfId="0" applyNumberFormat="1" applyFont="1" applyProtection="1"/>
    <xf numFmtId="166" fontId="31" fillId="0" borderId="14" xfId="0" applyNumberFormat="1" applyFont="1" applyBorder="1" applyProtection="1"/>
    <xf numFmtId="166" fontId="31" fillId="0" borderId="0" xfId="0" applyNumberFormat="1" applyFont="1" applyBorder="1" applyProtection="1"/>
    <xf numFmtId="166" fontId="31" fillId="0" borderId="46" xfId="0" applyNumberFormat="1" applyFont="1" applyBorder="1" applyProtection="1"/>
    <xf numFmtId="166" fontId="31" fillId="0" borderId="18" xfId="0" applyNumberFormat="1" applyFont="1" applyBorder="1" applyProtection="1"/>
    <xf numFmtId="166" fontId="31" fillId="0" borderId="9" xfId="0" applyNumberFormat="1" applyFont="1" applyBorder="1" applyProtection="1"/>
    <xf numFmtId="166" fontId="31" fillId="0" borderId="17" xfId="0" applyNumberFormat="1" applyFont="1" applyBorder="1" applyProtection="1"/>
    <xf numFmtId="168" fontId="27" fillId="0" borderId="0" xfId="0" applyNumberFormat="1" applyFont="1" applyProtection="1"/>
    <xf numFmtId="168" fontId="31" fillId="0" borderId="13" xfId="0" applyNumberFormat="1" applyFont="1" applyBorder="1" applyProtection="1"/>
    <xf numFmtId="168" fontId="31" fillId="0" borderId="0" xfId="0" applyNumberFormat="1" applyFont="1" applyBorder="1" applyProtection="1"/>
    <xf numFmtId="168" fontId="31" fillId="0" borderId="18" xfId="0" applyNumberFormat="1" applyFont="1" applyBorder="1" applyProtection="1"/>
    <xf numFmtId="0" fontId="8" fillId="0" borderId="0" xfId="0" applyFont="1" applyProtection="1"/>
    <xf numFmtId="168" fontId="31" fillId="0" borderId="0" xfId="0" applyNumberFormat="1" applyFont="1" applyProtection="1"/>
    <xf numFmtId="167" fontId="31" fillId="0" borderId="13" xfId="0" applyNumberFormat="1" applyFont="1" applyBorder="1" applyProtection="1"/>
    <xf numFmtId="167" fontId="30" fillId="0" borderId="0" xfId="0" applyNumberFormat="1" applyFont="1" applyProtection="1"/>
    <xf numFmtId="167" fontId="31" fillId="0" borderId="14" xfId="0" applyNumberFormat="1" applyFont="1" applyBorder="1" applyProtection="1"/>
    <xf numFmtId="167" fontId="31" fillId="0" borderId="0" xfId="0" applyNumberFormat="1" applyFont="1" applyBorder="1" applyProtection="1"/>
    <xf numFmtId="167" fontId="31" fillId="0" borderId="46" xfId="0" applyNumberFormat="1" applyFont="1" applyBorder="1" applyProtection="1"/>
    <xf numFmtId="167" fontId="31" fillId="0" borderId="9" xfId="0" applyNumberFormat="1" applyFont="1" applyBorder="1" applyProtection="1"/>
    <xf numFmtId="167" fontId="31" fillId="0" borderId="17" xfId="0" applyNumberFormat="1" applyFont="1" applyBorder="1" applyProtection="1"/>
    <xf numFmtId="0" fontId="29" fillId="0" borderId="10" xfId="0" applyFont="1" applyBorder="1" applyAlignment="1" applyProtection="1">
      <alignment vertical="center"/>
    </xf>
    <xf numFmtId="0" fontId="31" fillId="0" borderId="11" xfId="0" applyFont="1" applyBorder="1" applyAlignment="1" applyProtection="1">
      <alignment vertical="center"/>
    </xf>
    <xf numFmtId="0" fontId="31" fillId="0" borderId="12" xfId="0" applyFont="1" applyBorder="1" applyAlignment="1" applyProtection="1">
      <alignment vertical="center"/>
    </xf>
    <xf numFmtId="0" fontId="31" fillId="0" borderId="13" xfId="0" applyFont="1" applyBorder="1" applyAlignment="1" applyProtection="1">
      <alignment vertical="center"/>
    </xf>
    <xf numFmtId="0" fontId="31" fillId="0" borderId="14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vertical="center"/>
    </xf>
    <xf numFmtId="0" fontId="30" fillId="0" borderId="0" xfId="0" applyFont="1" applyAlignment="1" applyProtection="1">
      <alignment horizontal="right" vertical="center"/>
    </xf>
    <xf numFmtId="0" fontId="31" fillId="0" borderId="14" xfId="0" applyFont="1" applyBorder="1" applyAlignment="1" applyProtection="1">
      <alignment horizontal="right" vertical="center"/>
    </xf>
    <xf numFmtId="0" fontId="30" fillId="0" borderId="0" xfId="0" applyFont="1" applyAlignment="1" applyProtection="1">
      <alignment vertical="center"/>
    </xf>
    <xf numFmtId="0" fontId="31" fillId="0" borderId="14" xfId="0" applyFont="1" applyBorder="1" applyAlignment="1" applyProtection="1">
      <alignment horizontal="center" vertical="center"/>
    </xf>
    <xf numFmtId="0" fontId="31" fillId="0" borderId="15" xfId="0" applyFont="1" applyBorder="1" applyAlignment="1" applyProtection="1">
      <alignment vertical="center"/>
    </xf>
    <xf numFmtId="0" fontId="31" fillId="0" borderId="6" xfId="0" applyFont="1" applyBorder="1" applyAlignment="1" applyProtection="1">
      <alignment horizontal="right" vertical="center"/>
    </xf>
    <xf numFmtId="0" fontId="31" fillId="0" borderId="16" xfId="0" applyFont="1" applyBorder="1" applyAlignment="1" applyProtection="1">
      <alignment horizontal="right" vertical="center"/>
    </xf>
    <xf numFmtId="0" fontId="31" fillId="0" borderId="13" xfId="0" applyFont="1" applyBorder="1" applyAlignment="1" applyProtection="1">
      <alignment horizontal="right" vertical="center"/>
    </xf>
    <xf numFmtId="0" fontId="31" fillId="0" borderId="0" xfId="0" applyFont="1" applyBorder="1" applyAlignment="1" applyProtection="1">
      <alignment horizontal="right" vertical="center"/>
    </xf>
    <xf numFmtId="164" fontId="30" fillId="0" borderId="0" xfId="0" applyNumberFormat="1" applyFont="1" applyAlignment="1" applyProtection="1">
      <alignment vertical="center"/>
    </xf>
    <xf numFmtId="164" fontId="31" fillId="0" borderId="14" xfId="0" applyNumberFormat="1" applyFont="1" applyBorder="1" applyAlignment="1" applyProtection="1">
      <alignment vertical="center"/>
    </xf>
    <xf numFmtId="164" fontId="31" fillId="0" borderId="0" xfId="0" applyNumberFormat="1" applyFont="1" applyBorder="1" applyAlignment="1" applyProtection="1">
      <alignment vertical="center"/>
    </xf>
    <xf numFmtId="164" fontId="31" fillId="0" borderId="46" xfId="0" applyNumberFormat="1" applyFont="1" applyBorder="1" applyAlignment="1" applyProtection="1">
      <alignment vertical="center"/>
    </xf>
    <xf numFmtId="165" fontId="30" fillId="0" borderId="0" xfId="0" applyNumberFormat="1" applyFont="1" applyAlignment="1" applyProtection="1">
      <alignment vertical="center"/>
    </xf>
    <xf numFmtId="165" fontId="31" fillId="0" borderId="14" xfId="0" applyNumberFormat="1" applyFont="1" applyBorder="1" applyAlignment="1" applyProtection="1">
      <alignment vertical="center"/>
    </xf>
    <xf numFmtId="165" fontId="31" fillId="0" borderId="13" xfId="0" applyNumberFormat="1" applyFont="1" applyBorder="1" applyAlignment="1" applyProtection="1">
      <alignment vertical="center"/>
    </xf>
    <xf numFmtId="165" fontId="31" fillId="0" borderId="46" xfId="0" applyNumberFormat="1" applyFont="1" applyBorder="1" applyAlignment="1" applyProtection="1">
      <alignment vertical="center"/>
    </xf>
    <xf numFmtId="0" fontId="31" fillId="0" borderId="18" xfId="0" applyFont="1" applyBorder="1" applyAlignment="1" applyProtection="1">
      <alignment vertical="center"/>
    </xf>
    <xf numFmtId="164" fontId="31" fillId="0" borderId="9" xfId="0" applyNumberFormat="1" applyFont="1" applyBorder="1" applyAlignment="1" applyProtection="1">
      <alignment vertical="center"/>
    </xf>
    <xf numFmtId="164" fontId="31" fillId="0" borderId="17" xfId="0" applyNumberFormat="1" applyFont="1" applyBorder="1" applyAlignment="1" applyProtection="1">
      <alignment vertical="center"/>
    </xf>
    <xf numFmtId="165" fontId="31" fillId="0" borderId="9" xfId="0" applyNumberFormat="1" applyFont="1" applyBorder="1" applyAlignment="1" applyProtection="1">
      <alignment vertical="center"/>
    </xf>
    <xf numFmtId="165" fontId="31" fillId="0" borderId="17" xfId="0" applyNumberFormat="1" applyFont="1" applyBorder="1" applyAlignment="1" applyProtection="1">
      <alignment vertical="center"/>
    </xf>
    <xf numFmtId="0" fontId="29" fillId="0" borderId="13" xfId="0" applyFont="1" applyBorder="1" applyAlignment="1" applyProtection="1">
      <alignment vertical="center"/>
    </xf>
    <xf numFmtId="164" fontId="29" fillId="0" borderId="0" xfId="0" applyNumberFormat="1" applyFont="1" applyAlignment="1" applyProtection="1">
      <alignment vertical="center"/>
    </xf>
    <xf numFmtId="0" fontId="29" fillId="0" borderId="0" xfId="0" applyFont="1" applyAlignment="1" applyProtection="1">
      <alignment vertical="center"/>
    </xf>
    <xf numFmtId="0" fontId="29" fillId="0" borderId="14" xfId="0" applyFont="1" applyBorder="1" applyAlignment="1" applyProtection="1">
      <alignment vertical="center"/>
    </xf>
    <xf numFmtId="0" fontId="29" fillId="0" borderId="0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horizontal="center" vertical="center"/>
    </xf>
    <xf numFmtId="164" fontId="31" fillId="0" borderId="13" xfId="0" applyNumberFormat="1" applyFont="1" applyBorder="1" applyAlignment="1" applyProtection="1">
      <alignment vertical="center"/>
    </xf>
    <xf numFmtId="164" fontId="30" fillId="0" borderId="0" xfId="0" applyNumberFormat="1" applyFont="1" applyAlignment="1" applyProtection="1">
      <alignment horizontal="right" vertical="center"/>
    </xf>
    <xf numFmtId="164" fontId="31" fillId="0" borderId="6" xfId="0" applyNumberFormat="1" applyFont="1" applyBorder="1" applyAlignment="1" applyProtection="1">
      <alignment horizontal="right" vertical="center"/>
    </xf>
    <xf numFmtId="164" fontId="31" fillId="0" borderId="47" xfId="0" applyNumberFormat="1" applyFont="1" applyBorder="1" applyAlignment="1" applyProtection="1">
      <alignment vertical="center"/>
    </xf>
    <xf numFmtId="164" fontId="30" fillId="0" borderId="9" xfId="0" applyNumberFormat="1" applyFont="1" applyBorder="1" applyAlignment="1" applyProtection="1">
      <alignment vertical="center"/>
    </xf>
    <xf numFmtId="0" fontId="25" fillId="0" borderId="0" xfId="0" applyFont="1"/>
    <xf numFmtId="0" fontId="30" fillId="0" borderId="13" xfId="0" applyFont="1" applyBorder="1"/>
    <xf numFmtId="0" fontId="30" fillId="0" borderId="0" xfId="0" applyFont="1" applyBorder="1" applyAlignment="1" applyProtection="1">
      <alignment vertical="top"/>
    </xf>
    <xf numFmtId="164" fontId="4" fillId="0" borderId="0" xfId="0" applyNumberFormat="1" applyFont="1" applyFill="1" applyProtection="1"/>
    <xf numFmtId="164" fontId="4" fillId="0" borderId="0" xfId="0" applyNumberFormat="1" applyFont="1" applyFill="1" applyAlignment="1" applyProtection="1">
      <alignment horizontal="right"/>
    </xf>
    <xf numFmtId="0" fontId="4" fillId="0" borderId="0" xfId="0" applyFont="1" applyFill="1" applyAlignment="1" applyProtection="1">
      <alignment horizontal="right"/>
    </xf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27" fillId="0" borderId="0" xfId="0" applyNumberFormat="1" applyFont="1"/>
    <xf numFmtId="0" fontId="27" fillId="0" borderId="1" xfId="0" applyFont="1" applyBorder="1"/>
    <xf numFmtId="0" fontId="27" fillId="0" borderId="4" xfId="0" applyFont="1" applyBorder="1"/>
    <xf numFmtId="0" fontId="27" fillId="0" borderId="5" xfId="0" applyFont="1" applyBorder="1"/>
    <xf numFmtId="0" fontId="2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5" fillId="4" borderId="51" xfId="0" applyFont="1" applyFill="1" applyBorder="1"/>
    <xf numFmtId="0" fontId="25" fillId="4" borderId="52" xfId="0" applyFont="1" applyFill="1" applyBorder="1"/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0" borderId="0" xfId="0" applyFont="1"/>
    <xf numFmtId="0" fontId="30" fillId="0" borderId="0" xfId="4" applyFont="1" applyAlignment="1">
      <alignment wrapText="1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4" fillId="0" borderId="56" xfId="0" applyFont="1" applyFill="1" applyBorder="1" applyAlignment="1">
      <alignment horizontal="center"/>
    </xf>
    <xf numFmtId="0" fontId="39" fillId="0" borderId="0" xfId="0" applyFont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7" fillId="0" borderId="0" xfId="0" applyFont="1" applyBorder="1"/>
    <xf numFmtId="0" fontId="0" fillId="0" borderId="0" xfId="0" applyBorder="1"/>
    <xf numFmtId="0" fontId="30" fillId="0" borderId="11" xfId="0" applyFont="1" applyBorder="1" applyAlignment="1" applyProtection="1">
      <alignment vertical="top"/>
    </xf>
    <xf numFmtId="164" fontId="30" fillId="0" borderId="11" xfId="0" applyNumberFormat="1" applyFont="1" applyBorder="1" applyAlignment="1" applyProtection="1">
      <alignment vertical="top"/>
    </xf>
    <xf numFmtId="0" fontId="27" fillId="0" borderId="0" xfId="0" applyFont="1" applyBorder="1" applyProtection="1"/>
    <xf numFmtId="0" fontId="25" fillId="0" borderId="0" xfId="0" applyFont="1" applyBorder="1" applyProtection="1"/>
    <xf numFmtId="0" fontId="30" fillId="0" borderId="0" xfId="0" applyFont="1" applyBorder="1" applyAlignment="1" applyProtection="1">
      <alignment vertical="center"/>
    </xf>
    <xf numFmtId="0" fontId="5" fillId="0" borderId="4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/>
    </xf>
    <xf numFmtId="0" fontId="25" fillId="4" borderId="57" xfId="0" applyFont="1" applyFill="1" applyBorder="1" applyAlignment="1">
      <alignment horizontal="right"/>
    </xf>
    <xf numFmtId="181" fontId="25" fillId="4" borderId="58" xfId="0" applyNumberFormat="1" applyFont="1" applyFill="1" applyBorder="1" applyAlignment="1">
      <alignment horizontal="right"/>
    </xf>
    <xf numFmtId="0" fontId="4" fillId="0" borderId="0" xfId="2"/>
    <xf numFmtId="0" fontId="20" fillId="0" borderId="0" xfId="2" applyFont="1"/>
    <xf numFmtId="0" fontId="25" fillId="4" borderId="58" xfId="0" applyFont="1" applyFill="1" applyBorder="1" applyAlignment="1">
      <alignment horizontal="right"/>
    </xf>
    <xf numFmtId="181" fontId="25" fillId="4" borderId="59" xfId="0" applyNumberFormat="1" applyFont="1" applyFill="1" applyBorder="1" applyAlignment="1">
      <alignment horizontal="right"/>
    </xf>
    <xf numFmtId="0" fontId="25" fillId="4" borderId="0" xfId="0" applyFont="1" applyFill="1" applyBorder="1" applyAlignment="1">
      <alignment horizontal="right"/>
    </xf>
    <xf numFmtId="0" fontId="0" fillId="0" borderId="0" xfId="4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4" borderId="58" xfId="0" applyFont="1" applyFill="1" applyBorder="1" applyAlignment="1">
      <alignment horizontal="right"/>
    </xf>
    <xf numFmtId="0" fontId="2" fillId="0" borderId="0" xfId="0" applyFont="1"/>
    <xf numFmtId="170" fontId="31" fillId="0" borderId="14" xfId="0" quotePrefix="1" applyNumberFormat="1" applyFont="1" applyBorder="1" applyAlignment="1" applyProtection="1">
      <alignment horizontal="center" vertical="top"/>
    </xf>
    <xf numFmtId="170" fontId="31" fillId="0" borderId="14" xfId="0" applyNumberFormat="1" applyFont="1" applyBorder="1" applyAlignment="1" applyProtection="1">
      <alignment horizontal="center" vertical="top"/>
    </xf>
    <xf numFmtId="168" fontId="31" fillId="0" borderId="17" xfId="0" applyNumberFormat="1" applyFont="1" applyBorder="1" applyAlignment="1" applyProtection="1">
      <alignment horizontal="center"/>
    </xf>
    <xf numFmtId="170" fontId="31" fillId="0" borderId="14" xfId="0" applyNumberFormat="1" applyFont="1" applyBorder="1" applyAlignment="1" applyProtection="1">
      <alignment horizontal="right" vertical="top"/>
    </xf>
    <xf numFmtId="0" fontId="0" fillId="4" borderId="0" xfId="0" applyFill="1" applyAlignment="1">
      <alignment horizontal="left"/>
    </xf>
    <xf numFmtId="0" fontId="35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0" fillId="0" borderId="0" xfId="0" applyFont="1"/>
    <xf numFmtId="0" fontId="35" fillId="0" borderId="0" xfId="3" applyFont="1"/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6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42" fillId="4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0" fillId="0" borderId="0" xfId="0" quotePrefix="1" applyAlignment="1"/>
    <xf numFmtId="0" fontId="0" fillId="0" borderId="0" xfId="0" applyAlignment="1"/>
    <xf numFmtId="0" fontId="30" fillId="0" borderId="0" xfId="4" applyFont="1" applyAlignment="1">
      <alignment vertical="top" wrapText="1"/>
    </xf>
    <xf numFmtId="170" fontId="31" fillId="0" borderId="17" xfId="6" applyNumberFormat="1" applyFont="1" applyBorder="1" applyAlignment="1" applyProtection="1">
      <alignment vertical="top"/>
    </xf>
    <xf numFmtId="0" fontId="32" fillId="0" borderId="0" xfId="0" applyFont="1" applyAlignment="1" applyProtection="1">
      <alignment horizontal="center" vertical="top"/>
    </xf>
    <xf numFmtId="0" fontId="0" fillId="0" borderId="0" xfId="0" applyFont="1" applyProtection="1"/>
    <xf numFmtId="0" fontId="30" fillId="0" borderId="0" xfId="0" applyFont="1"/>
    <xf numFmtId="0" fontId="32" fillId="0" borderId="0" xfId="0" applyFont="1" applyAlignment="1" applyProtection="1">
      <alignment horizontal="left" vertical="top"/>
    </xf>
    <xf numFmtId="0" fontId="31" fillId="0" borderId="46" xfId="0" applyFont="1" applyBorder="1" applyAlignment="1" applyProtection="1">
      <alignment horizontal="right" vertical="top"/>
    </xf>
    <xf numFmtId="0" fontId="31" fillId="0" borderId="48" xfId="0" applyFont="1" applyBorder="1" applyAlignment="1" applyProtection="1">
      <alignment horizontal="right" vertical="top"/>
    </xf>
    <xf numFmtId="0" fontId="39" fillId="0" borderId="0" xfId="5" applyFont="1"/>
    <xf numFmtId="0" fontId="25" fillId="0" borderId="69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 applyAlignment="1"/>
    <xf numFmtId="0" fontId="25" fillId="0" borderId="63" xfId="0" applyFont="1" applyBorder="1" applyAlignment="1">
      <alignment wrapText="1"/>
    </xf>
    <xf numFmtId="0" fontId="25" fillId="0" borderId="58" xfId="0" applyFont="1" applyBorder="1" applyAlignment="1">
      <alignment wrapText="1"/>
    </xf>
    <xf numFmtId="0" fontId="25" fillId="0" borderId="5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5" fillId="0" borderId="65" xfId="0" applyFont="1" applyBorder="1" applyAlignment="1">
      <alignment wrapText="1"/>
    </xf>
    <xf numFmtId="0" fontId="25" fillId="0" borderId="66" xfId="0" applyFont="1" applyBorder="1" applyAlignment="1">
      <alignment wrapText="1"/>
    </xf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181" fontId="2" fillId="4" borderId="58" xfId="0" applyNumberFormat="1" applyFont="1" applyFill="1" applyBorder="1" applyAlignment="1">
      <alignment horizontal="right"/>
    </xf>
    <xf numFmtId="1" fontId="2" fillId="0" borderId="75" xfId="0" applyNumberFormat="1" applyFont="1" applyBorder="1" applyAlignment="1">
      <alignment horizontal="center"/>
    </xf>
    <xf numFmtId="1" fontId="2" fillId="0" borderId="76" xfId="0" applyNumberFormat="1" applyFont="1" applyBorder="1" applyAlignment="1">
      <alignment horizontal="center"/>
    </xf>
    <xf numFmtId="1" fontId="2" fillId="0" borderId="77" xfId="0" applyNumberFormat="1" applyFont="1" applyBorder="1" applyAlignment="1">
      <alignment horizontal="center"/>
    </xf>
    <xf numFmtId="1" fontId="2" fillId="0" borderId="78" xfId="0" applyNumberFormat="1" applyFont="1" applyBorder="1" applyAlignment="1">
      <alignment horizontal="center"/>
    </xf>
    <xf numFmtId="2" fontId="2" fillId="0" borderId="75" xfId="0" applyNumberFormat="1" applyFont="1" applyBorder="1" applyAlignment="1">
      <alignment horizontal="center"/>
    </xf>
    <xf numFmtId="171" fontId="2" fillId="0" borderId="76" xfId="0" applyNumberFormat="1" applyFont="1" applyBorder="1" applyAlignment="1">
      <alignment horizontal="center"/>
    </xf>
    <xf numFmtId="172" fontId="2" fillId="0" borderId="77" xfId="0" applyNumberFormat="1" applyFont="1" applyBorder="1" applyAlignment="1">
      <alignment horizontal="center"/>
    </xf>
    <xf numFmtId="2" fontId="2" fillId="0" borderId="76" xfId="0" applyNumberFormat="1" applyFont="1" applyBorder="1" applyAlignment="1">
      <alignment horizontal="center"/>
    </xf>
    <xf numFmtId="172" fontId="2" fillId="0" borderId="76" xfId="0" applyNumberFormat="1" applyFont="1" applyBorder="1" applyAlignment="1">
      <alignment horizontal="center"/>
    </xf>
    <xf numFmtId="1" fontId="2" fillId="0" borderId="58" xfId="0" applyNumberFormat="1" applyFont="1" applyBorder="1" applyAlignment="1">
      <alignment horizontal="center"/>
    </xf>
    <xf numFmtId="1" fontId="2" fillId="0" borderId="79" xfId="0" applyNumberFormat="1" applyFont="1" applyBorder="1" applyAlignment="1">
      <alignment horizontal="center"/>
    </xf>
    <xf numFmtId="2" fontId="2" fillId="0" borderId="78" xfId="0" applyNumberFormat="1" applyFont="1" applyBorder="1" applyAlignment="1">
      <alignment horizontal="center"/>
    </xf>
    <xf numFmtId="171" fontId="2" fillId="0" borderId="58" xfId="0" applyNumberFormat="1" applyFont="1" applyBorder="1" applyAlignment="1">
      <alignment horizontal="center"/>
    </xf>
    <xf numFmtId="172" fontId="2" fillId="0" borderId="79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172" fontId="2" fillId="0" borderId="5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2" borderId="80" xfId="0" applyNumberFormat="1" applyFont="1" applyFill="1" applyBorder="1" applyAlignment="1">
      <alignment horizontal="center"/>
    </xf>
    <xf numFmtId="1" fontId="2" fillId="2" borderId="81" xfId="0" applyNumberFormat="1" applyFont="1" applyFill="1" applyBorder="1" applyAlignment="1">
      <alignment horizontal="center"/>
    </xf>
    <xf numFmtId="1" fontId="2" fillId="2" borderId="82" xfId="0" applyNumberFormat="1" applyFont="1" applyFill="1" applyBorder="1" applyAlignment="1">
      <alignment horizontal="center"/>
    </xf>
    <xf numFmtId="2" fontId="37" fillId="2" borderId="80" xfId="0" applyNumberFormat="1" applyFont="1" applyFill="1" applyBorder="1" applyAlignment="1">
      <alignment horizontal="center"/>
    </xf>
    <xf numFmtId="171" fontId="2" fillId="2" borderId="81" xfId="0" applyNumberFormat="1" applyFont="1" applyFill="1" applyBorder="1" applyAlignment="1">
      <alignment horizontal="center"/>
    </xf>
    <xf numFmtId="172" fontId="37" fillId="2" borderId="82" xfId="0" applyNumberFormat="1" applyFont="1" applyFill="1" applyBorder="1" applyAlignment="1">
      <alignment horizontal="center"/>
    </xf>
    <xf numFmtId="2" fontId="2" fillId="2" borderId="81" xfId="0" applyNumberFormat="1" applyFont="1" applyFill="1" applyBorder="1" applyAlignment="1">
      <alignment horizontal="center"/>
    </xf>
    <xf numFmtId="172" fontId="2" fillId="2" borderId="81" xfId="0" applyNumberFormat="1" applyFont="1" applyFill="1" applyBorder="1" applyAlignment="1">
      <alignment horizontal="center"/>
    </xf>
    <xf numFmtId="2" fontId="2" fillId="2" borderId="80" xfId="0" applyNumberFormat="1" applyFont="1" applyFill="1" applyBorder="1" applyAlignment="1">
      <alignment horizontal="center"/>
    </xf>
    <xf numFmtId="172" fontId="2" fillId="2" borderId="82" xfId="0" applyNumberFormat="1" applyFont="1" applyFill="1" applyBorder="1" applyAlignment="1">
      <alignment horizontal="center"/>
    </xf>
    <xf numFmtId="0" fontId="27" fillId="0" borderId="4" xfId="0" applyFont="1" applyBorder="1" applyAlignment="1"/>
    <xf numFmtId="0" fontId="27" fillId="0" borderId="0" xfId="0" applyFont="1" applyAlignment="1"/>
    <xf numFmtId="0" fontId="0" fillId="0" borderId="4" xfId="0" applyFont="1" applyBorder="1" applyAlignment="1"/>
    <xf numFmtId="0" fontId="2" fillId="4" borderId="51" xfId="0" applyFont="1" applyFill="1" applyBorder="1" applyAlignment="1">
      <alignment horizontal="right"/>
    </xf>
    <xf numFmtId="0" fontId="2" fillId="4" borderId="52" xfId="0" applyFont="1" applyFill="1" applyBorder="1" applyAlignment="1">
      <alignment horizontal="right"/>
    </xf>
    <xf numFmtId="0" fontId="2" fillId="4" borderId="57" xfId="0" applyFont="1" applyFill="1" applyBorder="1" applyAlignment="1">
      <alignment horizontal="right"/>
    </xf>
    <xf numFmtId="0" fontId="32" fillId="0" borderId="0" xfId="0" applyFont="1" applyAlignment="1" applyProtection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31" fillId="0" borderId="10" xfId="0" applyFont="1" applyBorder="1" applyAlignment="1" applyProtection="1">
      <alignment horizontal="center" vertical="top"/>
    </xf>
    <xf numFmtId="0" fontId="31" fillId="0" borderId="11" xfId="0" applyFont="1" applyBorder="1" applyAlignment="1" applyProtection="1">
      <alignment horizontal="center" vertical="top"/>
    </xf>
    <xf numFmtId="0" fontId="31" fillId="0" borderId="12" xfId="0" applyFont="1" applyBorder="1" applyAlignment="1" applyProtection="1">
      <alignment horizontal="center" vertical="top"/>
    </xf>
  </cellXfs>
  <cellStyles count="7">
    <cellStyle name="Comma 2" xfId="1"/>
    <cellStyle name="Normal" xfId="0" builtinId="0"/>
    <cellStyle name="Normal 2" xfId="2"/>
    <cellStyle name="Normal_Sec5-2out" xfId="3"/>
    <cellStyle name="Normal_Std140 HVAC-NewResultsComparison-Rev20070621-EnergyPlus200" xfId="4"/>
    <cellStyle name="Normal_Std140_Sec5-3A_NewResultsComparison_Rev20090120_EnergyPlus300" xfId="5"/>
    <cellStyle name="Percent" xfId="6" builtinId="5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worksheet" Target="worksheets/sheet14.xml"/><Relationship Id="rId19" Type="http://schemas.openxmlformats.org/officeDocument/2006/relationships/chartsheet" Target="chartsheets/sheet1.xml"/><Relationship Id="rId20" Type="http://schemas.openxmlformats.org/officeDocument/2006/relationships/chartsheet" Target="chartsheets/sheet2.xml"/><Relationship Id="rId21" Type="http://schemas.openxmlformats.org/officeDocument/2006/relationships/chartsheet" Target="chartsheets/sheet3.xml"/><Relationship Id="rId22" Type="http://schemas.openxmlformats.org/officeDocument/2006/relationships/chartsheet" Target="chartsheets/sheet4.xml"/><Relationship Id="rId23" Type="http://schemas.openxmlformats.org/officeDocument/2006/relationships/chartsheet" Target="chartsheets/sheet5.xml"/><Relationship Id="rId24" Type="http://schemas.openxmlformats.org/officeDocument/2006/relationships/chartsheet" Target="chartsheets/sheet6.xml"/><Relationship Id="rId25" Type="http://schemas.openxmlformats.org/officeDocument/2006/relationships/chartsheet" Target="chartsheets/sheet7.xml"/><Relationship Id="rId26" Type="http://schemas.openxmlformats.org/officeDocument/2006/relationships/chartsheet" Target="chartsheets/sheet8.xml"/><Relationship Id="rId27" Type="http://schemas.openxmlformats.org/officeDocument/2006/relationships/chartsheet" Target="chartsheets/sheet9.xml"/><Relationship Id="rId28" Type="http://schemas.openxmlformats.org/officeDocument/2006/relationships/chartsheet" Target="chartsheets/sheet10.xml"/><Relationship Id="rId29" Type="http://schemas.openxmlformats.org/officeDocument/2006/relationships/chartsheet" Target="chartsheets/sheet11.xml"/><Relationship Id="rId30" Type="http://schemas.openxmlformats.org/officeDocument/2006/relationships/chartsheet" Target="chartsheets/sheet12.xml"/><Relationship Id="rId31" Type="http://schemas.openxmlformats.org/officeDocument/2006/relationships/chartsheet" Target="chartsheets/sheet13.xml"/><Relationship Id="rId32" Type="http://schemas.openxmlformats.org/officeDocument/2006/relationships/chartsheet" Target="chartsheets/sheet14.xml"/><Relationship Id="rId33" Type="http://schemas.openxmlformats.org/officeDocument/2006/relationships/chartsheet" Target="chartsheets/sheet15.xml"/><Relationship Id="rId34" Type="http://schemas.openxmlformats.org/officeDocument/2006/relationships/chartsheet" Target="chartsheets/sheet16.xml"/><Relationship Id="rId35" Type="http://schemas.openxmlformats.org/officeDocument/2006/relationships/chartsheet" Target="chartsheets/sheet17.xml"/><Relationship Id="rId36" Type="http://schemas.openxmlformats.org/officeDocument/2006/relationships/chartsheet" Target="chartsheets/sheet18.xml"/><Relationship Id="rId37" Type="http://schemas.openxmlformats.org/officeDocument/2006/relationships/chartsheet" Target="chartsheets/sheet19.xml"/><Relationship Id="rId38" Type="http://schemas.openxmlformats.org/officeDocument/2006/relationships/chartsheet" Target="chartsheets/sheet20.xml"/><Relationship Id="rId39" Type="http://schemas.openxmlformats.org/officeDocument/2006/relationships/chartsheet" Target="chartsheets/sheet21.xml"/><Relationship Id="rId40" Type="http://schemas.openxmlformats.org/officeDocument/2006/relationships/chartsheet" Target="chartsheets/sheet22.xml"/><Relationship Id="rId41" Type="http://schemas.openxmlformats.org/officeDocument/2006/relationships/chartsheet" Target="chartsheets/sheet23.xml"/><Relationship Id="rId42" Type="http://schemas.openxmlformats.org/officeDocument/2006/relationships/chartsheet" Target="chartsheets/sheet24.xml"/><Relationship Id="rId43" Type="http://schemas.openxmlformats.org/officeDocument/2006/relationships/chartsheet" Target="chartsheets/sheet25.xml"/><Relationship Id="rId44" Type="http://schemas.openxmlformats.org/officeDocument/2006/relationships/chartsheet" Target="chartsheets/sheet26.xml"/><Relationship Id="rId45" Type="http://schemas.openxmlformats.org/officeDocument/2006/relationships/worksheet" Target="worksheets/sheet15.xml"/><Relationship Id="rId46" Type="http://schemas.openxmlformats.org/officeDocument/2006/relationships/worksheet" Target="worksheets/sheet16.xml"/><Relationship Id="rId47" Type="http://schemas.openxmlformats.org/officeDocument/2006/relationships/worksheet" Target="worksheets/sheet17.xml"/><Relationship Id="rId48" Type="http://schemas.openxmlformats.org/officeDocument/2006/relationships/worksheet" Target="worksheets/sheet18.xml"/><Relationship Id="rId49" Type="http://schemas.openxmlformats.org/officeDocument/2006/relationships/worksheet" Target="worksheets/sheet19.xml"/><Relationship Id="rId50" Type="http://schemas.openxmlformats.org/officeDocument/2006/relationships/worksheet" Target="worksheets/sheet20.xml"/><Relationship Id="rId51" Type="http://schemas.openxmlformats.org/officeDocument/2006/relationships/worksheet" Target="worksheets/sheet21.xml"/><Relationship Id="rId52" Type="http://schemas.openxmlformats.org/officeDocument/2006/relationships/worksheet" Target="worksheets/sheet22.xml"/><Relationship Id="rId53" Type="http://schemas.openxmlformats.org/officeDocument/2006/relationships/worksheet" Target="worksheets/sheet23.xml"/><Relationship Id="rId54" Type="http://schemas.openxmlformats.org/officeDocument/2006/relationships/worksheet" Target="worksheets/sheet24.xml"/><Relationship Id="rId55" Type="http://schemas.openxmlformats.org/officeDocument/2006/relationships/worksheet" Target="worksheets/sheet25.xml"/><Relationship Id="rId56" Type="http://schemas.openxmlformats.org/officeDocument/2006/relationships/worksheet" Target="worksheets/sheet26.xml"/><Relationship Id="rId57" Type="http://schemas.openxmlformats.org/officeDocument/2006/relationships/worksheet" Target="worksheets/sheet27.xml"/><Relationship Id="rId58" Type="http://schemas.openxmlformats.org/officeDocument/2006/relationships/worksheet" Target="worksheets/sheet28.xml"/><Relationship Id="rId59" Type="http://schemas.openxmlformats.org/officeDocument/2006/relationships/worksheet" Target="worksheets/sheet29.xml"/><Relationship Id="rId60" Type="http://schemas.openxmlformats.org/officeDocument/2006/relationships/worksheet" Target="worksheets/sheet30.xml"/><Relationship Id="rId61" Type="http://schemas.openxmlformats.org/officeDocument/2006/relationships/worksheet" Target="worksheets/sheet31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COP</a:t>
            </a:r>
          </a:p>
        </c:rich>
      </c:tx>
      <c:layout>
        <c:manualLayout>
          <c:xMode val="edge"/>
          <c:yMode val="edge"/>
          <c:x val="0.34580474887919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'Data-COP'!$B$5:$B$18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3.62</c:v>
                </c:pt>
                <c:pt idx="6">
                  <c:v>3.84</c:v>
                </c:pt>
                <c:pt idx="7">
                  <c:v>2.92</c:v>
                </c:pt>
                <c:pt idx="8">
                  <c:v>3.38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1"/>
          <c:order val="1"/>
          <c:tx>
            <c:strRef>
              <c:f>'Data-COP'!$C$4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'Data-COP'!$C$5:$C$18</c:f>
              <c:numCache>
                <c:formatCode>General</c:formatCode>
                <c:ptCount val="14"/>
                <c:pt idx="0">
                  <c:v>2.389</c:v>
                </c:pt>
                <c:pt idx="1">
                  <c:v>3.342</c:v>
                </c:pt>
                <c:pt idx="2">
                  <c:v>3.59</c:v>
                </c:pt>
                <c:pt idx="3">
                  <c:v>1.909</c:v>
                </c:pt>
                <c:pt idx="4">
                  <c:v>2.734</c:v>
                </c:pt>
                <c:pt idx="5">
                  <c:v>3.63</c:v>
                </c:pt>
                <c:pt idx="6">
                  <c:v>3.84</c:v>
                </c:pt>
                <c:pt idx="7">
                  <c:v>2.92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3.61</c:v>
                </c:pt>
              </c:numCache>
            </c:numRef>
          </c:val>
        </c:ser>
        <c:ser>
          <c:idx val="2"/>
          <c:order val="2"/>
          <c:tx>
            <c:strRef>
              <c:f>'Data-COP'!$D$4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'Data-COP'!$D$5:$D$18</c:f>
              <c:numCache>
                <c:formatCode>General</c:formatCode>
                <c:ptCount val="14"/>
                <c:pt idx="0">
                  <c:v>2.4304</c:v>
                </c:pt>
                <c:pt idx="1">
                  <c:v>3.4589</c:v>
                </c:pt>
                <c:pt idx="2">
                  <c:v>3.6139</c:v>
                </c:pt>
                <c:pt idx="3">
                  <c:v>1.9752</c:v>
                </c:pt>
                <c:pt idx="4">
                  <c:v>2.9151</c:v>
                </c:pt>
                <c:pt idx="5">
                  <c:v>3.6675</c:v>
                </c:pt>
                <c:pt idx="6">
                  <c:v>3.8658</c:v>
                </c:pt>
                <c:pt idx="7">
                  <c:v>2.9514</c:v>
                </c:pt>
                <c:pt idx="8">
                  <c:v>3.4423</c:v>
                </c:pt>
                <c:pt idx="9">
                  <c:v>4.0842</c:v>
                </c:pt>
                <c:pt idx="10">
                  <c:v>2.8744</c:v>
                </c:pt>
                <c:pt idx="11">
                  <c:v>3.4865</c:v>
                </c:pt>
                <c:pt idx="12">
                  <c:v>2.3598</c:v>
                </c:pt>
                <c:pt idx="13">
                  <c:v>3.6677</c:v>
                </c:pt>
              </c:numCache>
            </c:numRef>
          </c:val>
        </c:ser>
        <c:ser>
          <c:idx val="3"/>
          <c:order val="3"/>
          <c:tx>
            <c:strRef>
              <c:f>'Data-COP'!$E$4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'Data-COP'!$E$5:$E$18</c:f>
              <c:numCache>
                <c:formatCode>General</c:formatCode>
                <c:ptCount val="14"/>
                <c:pt idx="0">
                  <c:v>2.40640823889969</c:v>
                </c:pt>
                <c:pt idx="1">
                  <c:v>3.414626091838251</c:v>
                </c:pt>
                <c:pt idx="2">
                  <c:v>3.623</c:v>
                </c:pt>
                <c:pt idx="3">
                  <c:v>1.953</c:v>
                </c:pt>
                <c:pt idx="4">
                  <c:v>2.854</c:v>
                </c:pt>
                <c:pt idx="5">
                  <c:v>3.7</c:v>
                </c:pt>
                <c:pt idx="6">
                  <c:v>3.95</c:v>
                </c:pt>
                <c:pt idx="7">
                  <c:v>2.985262100150729</c:v>
                </c:pt>
                <c:pt idx="8">
                  <c:v>3.477</c:v>
                </c:pt>
                <c:pt idx="9">
                  <c:v>4.026</c:v>
                </c:pt>
                <c:pt idx="10">
                  <c:v>2.82303380365583</c:v>
                </c:pt>
                <c:pt idx="11">
                  <c:v>3.457</c:v>
                </c:pt>
                <c:pt idx="12">
                  <c:v>2.337</c:v>
                </c:pt>
                <c:pt idx="13">
                  <c:v>3.708</c:v>
                </c:pt>
              </c:numCache>
            </c:numRef>
          </c:val>
        </c:ser>
        <c:ser>
          <c:idx val="4"/>
          <c:order val="4"/>
          <c:tx>
            <c:strRef>
              <c:f>'Data-COP'!$F$4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'Data-COP'!$F$5:$F$18</c:f>
              <c:numCache>
                <c:formatCode>General</c:formatCode>
                <c:ptCount val="14"/>
                <c:pt idx="0">
                  <c:v>2.403986387712087</c:v>
                </c:pt>
                <c:pt idx="1">
                  <c:v>3.400656339374324</c:v>
                </c:pt>
                <c:pt idx="2">
                  <c:v>3.607482565395214</c:v>
                </c:pt>
                <c:pt idx="3">
                  <c:v>1.903817251270365</c:v>
                </c:pt>
                <c:pt idx="4">
                  <c:v>2.771354422735722</c:v>
                </c:pt>
                <c:pt idx="5">
                  <c:v>3.654428005287297</c:v>
                </c:pt>
                <c:pt idx="6">
                  <c:v>3.861083000539411</c:v>
                </c:pt>
                <c:pt idx="7">
                  <c:v>2.941450489053449</c:v>
                </c:pt>
                <c:pt idx="8">
                  <c:v>3.39508203642861</c:v>
                </c:pt>
                <c:pt idx="9">
                  <c:v>4.043196149365372</c:v>
                </c:pt>
                <c:pt idx="10">
                  <c:v>2.852080782670761</c:v>
                </c:pt>
                <c:pt idx="11">
                  <c:v>3.394176947679732</c:v>
                </c:pt>
                <c:pt idx="12">
                  <c:v>2.303269902456</c:v>
                </c:pt>
                <c:pt idx="13">
                  <c:v>3.647086993253858</c:v>
                </c:pt>
              </c:numCache>
            </c:numRef>
          </c:val>
        </c:ser>
        <c:ser>
          <c:idx val="6"/>
          <c:order val="5"/>
          <c:tx>
            <c:strRef>
              <c:f>'Data-COP'!$G$4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'Data-COP'!$G$5:$G$18</c:f>
              <c:numCache>
                <c:formatCode>General</c:formatCode>
                <c:ptCount val="14"/>
                <c:pt idx="0">
                  <c:v>2.40174000000001</c:v>
                </c:pt>
                <c:pt idx="1">
                  <c:v>3.40867</c:v>
                </c:pt>
                <c:pt idx="2">
                  <c:v>3.60544</c:v>
                </c:pt>
                <c:pt idx="3">
                  <c:v>1.91976</c:v>
                </c:pt>
                <c:pt idx="4">
                  <c:v>2.79743000000003</c:v>
                </c:pt>
                <c:pt idx="5">
                  <c:v>3.64964000000005</c:v>
                </c:pt>
                <c:pt idx="6">
                  <c:v>3.84519</c:v>
                </c:pt>
                <c:pt idx="7">
                  <c:v>2.92570999999998</c:v>
                </c:pt>
                <c:pt idx="8">
                  <c:v>3.39438999999997</c:v>
                </c:pt>
                <c:pt idx="9">
                  <c:v>4.04721000000002</c:v>
                </c:pt>
                <c:pt idx="10">
                  <c:v>2.85124999999998</c:v>
                </c:pt>
                <c:pt idx="11">
                  <c:v>3.40959000000001</c:v>
                </c:pt>
                <c:pt idx="12">
                  <c:v>2.31577999999998</c:v>
                </c:pt>
                <c:pt idx="13">
                  <c:v>3.61016</c:v>
                </c:pt>
              </c:numCache>
            </c:numRef>
          </c:val>
        </c:ser>
        <c:ser>
          <c:idx val="7"/>
          <c:order val="6"/>
          <c:tx>
            <c:strRef>
              <c:f>'Data-COP'!$H$4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'Data-COP'!$H$5:$H$18</c:f>
              <c:numCache>
                <c:formatCode>General</c:formatCode>
                <c:ptCount val="14"/>
                <c:pt idx="0">
                  <c:v>2.41837672982052</c:v>
                </c:pt>
                <c:pt idx="1">
                  <c:v>3.42710132364868</c:v>
                </c:pt>
                <c:pt idx="2">
                  <c:v>3.63125888341026</c:v>
                </c:pt>
                <c:pt idx="3">
                  <c:v>1.91626044262389</c:v>
                </c:pt>
                <c:pt idx="4">
                  <c:v>2.79960082016715</c:v>
                </c:pt>
                <c:pt idx="5">
                  <c:v>3.67341269168806</c:v>
                </c:pt>
                <c:pt idx="6">
                  <c:v>3.85994821265019</c:v>
                </c:pt>
                <c:pt idx="7">
                  <c:v>2.9449030362171</c:v>
                </c:pt>
                <c:pt idx="8">
                  <c:v>3.40328080991696</c:v>
                </c:pt>
                <c:pt idx="9">
                  <c:v>4.05502847610809</c:v>
                </c:pt>
                <c:pt idx="10">
                  <c:v>2.85744828340509</c:v>
                </c:pt>
                <c:pt idx="11">
                  <c:v>3.40475533732591</c:v>
                </c:pt>
                <c:pt idx="12">
                  <c:v>2.30535745393413</c:v>
                </c:pt>
                <c:pt idx="13">
                  <c:v>3.61015933747239</c:v>
                </c:pt>
              </c:numCache>
            </c:numRef>
          </c:val>
        </c:ser>
        <c:ser>
          <c:idx val="8"/>
          <c:order val="7"/>
          <c:tx>
            <c:strRef>
              <c:f>'Data-COP'!$I$4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'Data-COP'!$I$5:$I$18</c:f>
              <c:numCache>
                <c:formatCode>General</c:formatCode>
                <c:ptCount val="14"/>
                <c:pt idx="0">
                  <c:v>2.38888683805175</c:v>
                </c:pt>
                <c:pt idx="1">
                  <c:v>3.37947843108957</c:v>
                </c:pt>
                <c:pt idx="2">
                  <c:v>3.586521165189</c:v>
                </c:pt>
                <c:pt idx="3">
                  <c:v>1.88951818418432</c:v>
                </c:pt>
                <c:pt idx="4">
                  <c:v>2.75022880795733</c:v>
                </c:pt>
                <c:pt idx="5">
                  <c:v>3.62730491320517</c:v>
                </c:pt>
                <c:pt idx="6">
                  <c:v>3.83293760605602</c:v>
                </c:pt>
                <c:pt idx="7">
                  <c:v>2.9295040900052</c:v>
                </c:pt>
                <c:pt idx="8">
                  <c:v>3.36716976128969</c:v>
                </c:pt>
                <c:pt idx="9">
                  <c:v>4.04232908027627</c:v>
                </c:pt>
                <c:pt idx="10">
                  <c:v>2.84579954716577</c:v>
                </c:pt>
                <c:pt idx="11">
                  <c:v>3.38649639886364</c:v>
                </c:pt>
                <c:pt idx="12">
                  <c:v>2.29438521853709</c:v>
                </c:pt>
                <c:pt idx="13">
                  <c:v>3.6206138155861</c:v>
                </c:pt>
              </c:numCache>
            </c:numRef>
          </c:val>
        </c:ser>
        <c:ser>
          <c:idx val="9"/>
          <c:order val="8"/>
          <c:tx>
            <c:strRef>
              <c:f>'Data-COP'!$J$4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'Data-COP'!$J$5:$J$18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10"/>
          <c:order val="9"/>
          <c:tx>
            <c:strRef>
              <c:f>'Data-COP'!$K$4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'Data-COP'!$K$5:$K$18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5"/>
          <c:order val="10"/>
          <c:tx>
            <c:strRef>
              <c:f>'Data-COP'!$L$4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'Data-COP'!$L$5:$L$18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8900040"/>
        <c:axId val="-2048896216"/>
      </c:barChart>
      <c:catAx>
        <c:axId val="-2048900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8896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8896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COP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84404567699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89000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215686274509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Outdoor (Condenser) Fan Electricity Consumption</a:t>
            </a:r>
          </a:p>
        </c:rich>
      </c:tx>
      <c:layout>
        <c:manualLayout>
          <c:xMode val="edge"/>
          <c:yMode val="edge"/>
          <c:x val="0.12150209303748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'Data-Electr'!$B$61:$B$74</c:f>
              <c:numCache>
                <c:formatCode>General</c:formatCode>
                <c:ptCount val="14"/>
                <c:pt idx="0">
                  <c:v>68.0</c:v>
                </c:pt>
                <c:pt idx="1">
                  <c:v>60.0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66.0</c:v>
                </c:pt>
                <c:pt idx="6">
                  <c:v>61.0</c:v>
                </c:pt>
                <c:pt idx="7">
                  <c:v>70.0</c:v>
                </c:pt>
                <c:pt idx="8">
                  <c:v>34.0</c:v>
                </c:pt>
                <c:pt idx="9">
                  <c:v>56.0</c:v>
                </c:pt>
                <c:pt idx="10">
                  <c:v>65.0</c:v>
                </c:pt>
                <c:pt idx="11">
                  <c:v>8.0</c:v>
                </c:pt>
                <c:pt idx="12">
                  <c:v>11.0</c:v>
                </c:pt>
                <c:pt idx="13">
                  <c:v>73.0</c:v>
                </c:pt>
              </c:numCache>
            </c:numRef>
          </c:val>
        </c:ser>
        <c:ser>
          <c:idx val="1"/>
          <c:order val="1"/>
          <c:tx>
            <c:strRef>
              <c:f>'Data-Electr'!$C$60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'Data-Electr'!$C$61:$C$74</c:f>
              <c:numCache>
                <c:formatCode>General</c:formatCode>
                <c:ptCount val="14"/>
                <c:pt idx="0">
                  <c:v>68.0</c:v>
                </c:pt>
                <c:pt idx="1">
                  <c:v>61.0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66.0</c:v>
                </c:pt>
                <c:pt idx="6">
                  <c:v>61.0</c:v>
                </c:pt>
                <c:pt idx="7">
                  <c:v>70.0</c:v>
                </c:pt>
                <c:pt idx="8">
                  <c:v>34.0</c:v>
                </c:pt>
                <c:pt idx="9">
                  <c:v>56.0</c:v>
                </c:pt>
                <c:pt idx="10">
                  <c:v>65.0</c:v>
                </c:pt>
                <c:pt idx="11">
                  <c:v>9.0</c:v>
                </c:pt>
                <c:pt idx="12">
                  <c:v>11.0</c:v>
                </c:pt>
                <c:pt idx="13">
                  <c:v>72.0</c:v>
                </c:pt>
              </c:numCache>
            </c:numRef>
          </c:val>
        </c:ser>
        <c:ser>
          <c:idx val="2"/>
          <c:order val="2"/>
          <c:tx>
            <c:strRef>
              <c:f>'Data-Electr'!$D$60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'Data-Electr'!$D$61:$D$74</c:f>
              <c:numCache>
                <c:formatCode>General</c:formatCode>
                <c:ptCount val="14"/>
                <c:pt idx="0">
                  <c:v>68.17400000000001</c:v>
                </c:pt>
                <c:pt idx="1">
                  <c:v>62.413</c:v>
                </c:pt>
                <c:pt idx="2">
                  <c:v>51.455</c:v>
                </c:pt>
                <c:pt idx="3">
                  <c:v>3.905</c:v>
                </c:pt>
                <c:pt idx="4">
                  <c:v>3.262</c:v>
                </c:pt>
                <c:pt idx="5">
                  <c:v>62.413</c:v>
                </c:pt>
                <c:pt idx="6">
                  <c:v>55.903</c:v>
                </c:pt>
                <c:pt idx="7">
                  <c:v>66.527</c:v>
                </c:pt>
                <c:pt idx="8">
                  <c:v>28.795</c:v>
                </c:pt>
                <c:pt idx="9">
                  <c:v>52.034</c:v>
                </c:pt>
                <c:pt idx="10">
                  <c:v>63.418</c:v>
                </c:pt>
                <c:pt idx="11">
                  <c:v>6.644999999999999</c:v>
                </c:pt>
                <c:pt idx="12">
                  <c:v>8.324</c:v>
                </c:pt>
                <c:pt idx="13">
                  <c:v>70.036</c:v>
                </c:pt>
              </c:numCache>
            </c:numRef>
          </c:val>
        </c:ser>
        <c:ser>
          <c:idx val="3"/>
          <c:order val="3"/>
          <c:tx>
            <c:strRef>
              <c:f>'Data-Electr'!$E$60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'Data-Electr'!$E$61:$E$74</c:f>
              <c:numCache>
                <c:formatCode>General</c:formatCode>
                <c:ptCount val="14"/>
                <c:pt idx="0">
                  <c:v>67.0</c:v>
                </c:pt>
                <c:pt idx="1">
                  <c:v>60.0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65.0</c:v>
                </c:pt>
                <c:pt idx="6">
                  <c:v>60.0</c:v>
                </c:pt>
                <c:pt idx="7">
                  <c:v>69.0</c:v>
                </c:pt>
                <c:pt idx="8">
                  <c:v>34.0</c:v>
                </c:pt>
                <c:pt idx="9">
                  <c:v>56.0</c:v>
                </c:pt>
                <c:pt idx="10">
                  <c:v>66.0</c:v>
                </c:pt>
                <c:pt idx="11">
                  <c:v>8.0</c:v>
                </c:pt>
                <c:pt idx="12">
                  <c:v>11.0</c:v>
                </c:pt>
                <c:pt idx="13">
                  <c:v>71.0</c:v>
                </c:pt>
              </c:numCache>
            </c:numRef>
          </c:val>
        </c:ser>
        <c:ser>
          <c:idx val="4"/>
          <c:order val="4"/>
          <c:tx>
            <c:strRef>
              <c:f>'Data-Electr'!$F$60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'Data-Electr'!$F$61:$F$74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'Data-Electr'!$G$60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'Data-Electr'!$G$61:$G$74</c:f>
              <c:numCache>
                <c:formatCode>General</c:formatCode>
                <c:ptCount val="14"/>
                <c:pt idx="0">
                  <c:v>67.4519999999998</c:v>
                </c:pt>
                <c:pt idx="1">
                  <c:v>59.9565792000009</c:v>
                </c:pt>
                <c:pt idx="2">
                  <c:v>54.7845984000006</c:v>
                </c:pt>
                <c:pt idx="3">
                  <c:v>4.81762176000001</c:v>
                </c:pt>
                <c:pt idx="4">
                  <c:v>3.80791486</c:v>
                </c:pt>
                <c:pt idx="5">
                  <c:v>66.1490592000004</c:v>
                </c:pt>
                <c:pt idx="6">
                  <c:v>60.6262272000007</c:v>
                </c:pt>
                <c:pt idx="7">
                  <c:v>70.13260799999929</c:v>
                </c:pt>
                <c:pt idx="8">
                  <c:v>34.3527071999996</c:v>
                </c:pt>
                <c:pt idx="9">
                  <c:v>55.6373664000009</c:v>
                </c:pt>
                <c:pt idx="10">
                  <c:v>65.3841888000004</c:v>
                </c:pt>
                <c:pt idx="11">
                  <c:v>8.46323520000004</c:v>
                </c:pt>
                <c:pt idx="12">
                  <c:v>10.6240512000001</c:v>
                </c:pt>
                <c:pt idx="13">
                  <c:v>72.5759999999995</c:v>
                </c:pt>
              </c:numCache>
            </c:numRef>
          </c:val>
        </c:ser>
        <c:ser>
          <c:idx val="7"/>
          <c:order val="6"/>
          <c:tx>
            <c:strRef>
              <c:f>'Data-Electr'!$H$60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'Data-Electr'!$H$61:$H$74</c:f>
              <c:numCache>
                <c:formatCode>General</c:formatCode>
                <c:ptCount val="14"/>
                <c:pt idx="0">
                  <c:v>66.8486112000007</c:v>
                </c:pt>
                <c:pt idx="1">
                  <c:v>59.4746500000001</c:v>
                </c:pt>
                <c:pt idx="2">
                  <c:v>54.2346998000001</c:v>
                </c:pt>
                <c:pt idx="3">
                  <c:v>4.87829442</c:v>
                </c:pt>
                <c:pt idx="4">
                  <c:v>3.85646178999999</c:v>
                </c:pt>
                <c:pt idx="5">
                  <c:v>65.4590751999999</c:v>
                </c:pt>
                <c:pt idx="6">
                  <c:v>60.2387719</c:v>
                </c:pt>
                <c:pt idx="7">
                  <c:v>69.4843299999998</c:v>
                </c:pt>
                <c:pt idx="8">
                  <c:v>34.2676103</c:v>
                </c:pt>
                <c:pt idx="9">
                  <c:v>55.4691221</c:v>
                </c:pt>
                <c:pt idx="10">
                  <c:v>65.1854974999998</c:v>
                </c:pt>
                <c:pt idx="11">
                  <c:v>8.51954430000002</c:v>
                </c:pt>
                <c:pt idx="12">
                  <c:v>10.7006366</c:v>
                </c:pt>
                <c:pt idx="13">
                  <c:v>72.5759999999995</c:v>
                </c:pt>
              </c:numCache>
            </c:numRef>
          </c:val>
        </c:ser>
        <c:ser>
          <c:idx val="8"/>
          <c:order val="7"/>
          <c:tx>
            <c:strRef>
              <c:f>'Data-Electr'!$I$60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'Data-Electr'!$I$61:$I$74</c:f>
              <c:numCache>
                <c:formatCode>General</c:formatCode>
                <c:ptCount val="14"/>
                <c:pt idx="0">
                  <c:v>67.6426732503288</c:v>
                </c:pt>
                <c:pt idx="1">
                  <c:v>60.16595096103</c:v>
                </c:pt>
                <c:pt idx="2">
                  <c:v>54.8982483683386</c:v>
                </c:pt>
                <c:pt idx="3">
                  <c:v>4.88716801540664</c:v>
                </c:pt>
                <c:pt idx="4">
                  <c:v>3.85712126874115</c:v>
                </c:pt>
                <c:pt idx="5">
                  <c:v>66.3121210511434</c:v>
                </c:pt>
                <c:pt idx="6">
                  <c:v>60.7192961075666</c:v>
                </c:pt>
                <c:pt idx="7">
                  <c:v>70.0113895747441</c:v>
                </c:pt>
                <c:pt idx="8">
                  <c:v>34.5561602733519</c:v>
                </c:pt>
                <c:pt idx="9">
                  <c:v>55.7715821075589</c:v>
                </c:pt>
                <c:pt idx="10">
                  <c:v>65.4518699835839</c:v>
                </c:pt>
                <c:pt idx="11">
                  <c:v>8.53206185418581</c:v>
                </c:pt>
                <c:pt idx="12">
                  <c:v>10.7159566061539</c:v>
                </c:pt>
                <c:pt idx="13">
                  <c:v>72.52956266775131</c:v>
                </c:pt>
              </c:numCache>
            </c:numRef>
          </c:val>
        </c:ser>
        <c:ser>
          <c:idx val="9"/>
          <c:order val="8"/>
          <c:tx>
            <c:strRef>
              <c:f>'Data-Electr'!$J$60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'Data-Electr'!$J$61:$J$74</c:f>
              <c:numCache>
                <c:formatCode>General</c:formatCode>
                <c:ptCount val="14"/>
                <c:pt idx="0">
                  <c:v>67.6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66.3</c:v>
                </c:pt>
                <c:pt idx="6">
                  <c:v>60.7</c:v>
                </c:pt>
                <c:pt idx="7">
                  <c:v>70.1</c:v>
                </c:pt>
                <c:pt idx="8">
                  <c:v>34.4</c:v>
                </c:pt>
                <c:pt idx="9">
                  <c:v>55.7</c:v>
                </c:pt>
                <c:pt idx="10">
                  <c:v>65.4</c:v>
                </c:pt>
                <c:pt idx="11">
                  <c:v>8.5</c:v>
                </c:pt>
                <c:pt idx="12">
                  <c:v>10.6</c:v>
                </c:pt>
                <c:pt idx="13">
                  <c:v>72.6</c:v>
                </c:pt>
              </c:numCache>
            </c:numRef>
          </c:val>
        </c:ser>
        <c:ser>
          <c:idx val="10"/>
          <c:order val="9"/>
          <c:tx>
            <c:strRef>
              <c:f>'Data-Electr'!$K$60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'Data-Electr'!$K$61:$K$74</c:f>
              <c:numCache>
                <c:formatCode>General</c:formatCode>
                <c:ptCount val="14"/>
                <c:pt idx="0">
                  <c:v>67.6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66.2</c:v>
                </c:pt>
                <c:pt idx="6">
                  <c:v>60.7</c:v>
                </c:pt>
                <c:pt idx="7">
                  <c:v>70.1</c:v>
                </c:pt>
                <c:pt idx="8">
                  <c:v>34.4</c:v>
                </c:pt>
                <c:pt idx="9">
                  <c:v>55.7</c:v>
                </c:pt>
                <c:pt idx="10">
                  <c:v>65.4</c:v>
                </c:pt>
                <c:pt idx="11">
                  <c:v>8.5</c:v>
                </c:pt>
                <c:pt idx="12">
                  <c:v>10.6</c:v>
                </c:pt>
                <c:pt idx="13">
                  <c:v>72.6</c:v>
                </c:pt>
              </c:numCache>
            </c:numRef>
          </c:val>
        </c:ser>
        <c:ser>
          <c:idx val="5"/>
          <c:order val="10"/>
          <c:tx>
            <c:strRef>
              <c:f>'Data-Electr'!$L$60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'Data-Electr'!$L$61:$L$74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991416"/>
        <c:axId val="-1998987592"/>
      </c:barChart>
      <c:catAx>
        <c:axId val="-1998991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987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9875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9914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Outdoor (Condenser) Fan Electricity Sensitivities</a:t>
            </a:r>
          </a:p>
        </c:rich>
      </c:tx>
      <c:layout>
        <c:manualLayout>
          <c:xMode val="edge"/>
          <c:yMode val="edge"/>
          <c:x val="0.12869410191650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59656374806645"/>
          <c:y val="0.169222403480152"/>
          <c:w val="0.903361036585188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'Data-Delta'!$B$70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'Data-Delta'!$B$71:$B$89</c:f>
              <c:numCache>
                <c:formatCode>General</c:formatCode>
                <c:ptCount val="19"/>
                <c:pt idx="0">
                  <c:v>-8.0</c:v>
                </c:pt>
                <c:pt idx="1">
                  <c:v>-5.0</c:v>
                </c:pt>
                <c:pt idx="2">
                  <c:v>-13.0</c:v>
                </c:pt>
                <c:pt idx="3">
                  <c:v>-63.0</c:v>
                </c:pt>
                <c:pt idx="4">
                  <c:v>-1.0</c:v>
                </c:pt>
                <c:pt idx="5">
                  <c:v>-56.0</c:v>
                </c:pt>
                <c:pt idx="6">
                  <c:v>6.0</c:v>
                </c:pt>
                <c:pt idx="7">
                  <c:v>-5.0</c:v>
                </c:pt>
                <c:pt idx="8">
                  <c:v>9.0</c:v>
                </c:pt>
                <c:pt idx="9">
                  <c:v>-32.0</c:v>
                </c:pt>
                <c:pt idx="10">
                  <c:v>-10.0</c:v>
                </c:pt>
                <c:pt idx="11">
                  <c:v>22.0</c:v>
                </c:pt>
                <c:pt idx="12">
                  <c:v>9.0</c:v>
                </c:pt>
                <c:pt idx="13">
                  <c:v>-48.0</c:v>
                </c:pt>
                <c:pt idx="14">
                  <c:v>4.0</c:v>
                </c:pt>
                <c:pt idx="15">
                  <c:v>3.0</c:v>
                </c:pt>
                <c:pt idx="16">
                  <c:v>-54.0</c:v>
                </c:pt>
                <c:pt idx="17">
                  <c:v>6.0</c:v>
                </c:pt>
                <c:pt idx="18">
                  <c:v>5.0</c:v>
                </c:pt>
              </c:numCache>
            </c:numRef>
          </c:val>
        </c:ser>
        <c:ser>
          <c:idx val="1"/>
          <c:order val="1"/>
          <c:tx>
            <c:strRef>
              <c:f>'Data-Delta'!$C$70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'Data-Delta'!$C$71:$C$89</c:f>
              <c:numCache>
                <c:formatCode>General</c:formatCode>
                <c:ptCount val="19"/>
                <c:pt idx="0">
                  <c:v>-7.0</c:v>
                </c:pt>
                <c:pt idx="1">
                  <c:v>-6.0</c:v>
                </c:pt>
                <c:pt idx="2">
                  <c:v>-13.0</c:v>
                </c:pt>
                <c:pt idx="3">
                  <c:v>-63.0</c:v>
                </c:pt>
                <c:pt idx="4">
                  <c:v>-1.0</c:v>
                </c:pt>
                <c:pt idx="5">
                  <c:v>-57.0</c:v>
                </c:pt>
                <c:pt idx="6">
                  <c:v>5.0</c:v>
                </c:pt>
                <c:pt idx="7">
                  <c:v>-5.0</c:v>
                </c:pt>
                <c:pt idx="8">
                  <c:v>9.0</c:v>
                </c:pt>
                <c:pt idx="9">
                  <c:v>-32.0</c:v>
                </c:pt>
                <c:pt idx="10">
                  <c:v>-10.0</c:v>
                </c:pt>
                <c:pt idx="11">
                  <c:v>22.0</c:v>
                </c:pt>
                <c:pt idx="12">
                  <c:v>9.0</c:v>
                </c:pt>
                <c:pt idx="13">
                  <c:v>-47.0</c:v>
                </c:pt>
                <c:pt idx="14">
                  <c:v>5.0</c:v>
                </c:pt>
                <c:pt idx="15">
                  <c:v>2.0</c:v>
                </c:pt>
                <c:pt idx="16">
                  <c:v>-54.0</c:v>
                </c:pt>
                <c:pt idx="17">
                  <c:v>6.0</c:v>
                </c:pt>
                <c:pt idx="18">
                  <c:v>4.0</c:v>
                </c:pt>
              </c:numCache>
            </c:numRef>
          </c:val>
        </c:ser>
        <c:ser>
          <c:idx val="2"/>
          <c:order val="2"/>
          <c:tx>
            <c:strRef>
              <c:f>'Data-Delta'!$D$70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'Data-Delta'!$D$71:$D$89</c:f>
              <c:numCache>
                <c:formatCode>General</c:formatCode>
                <c:ptCount val="19"/>
                <c:pt idx="0">
                  <c:v>-5.76100000000001</c:v>
                </c:pt>
                <c:pt idx="1">
                  <c:v>-10.958</c:v>
                </c:pt>
                <c:pt idx="2">
                  <c:v>-16.71900000000001</c:v>
                </c:pt>
                <c:pt idx="3">
                  <c:v>-64.269</c:v>
                </c:pt>
                <c:pt idx="4">
                  <c:v>-0.643</c:v>
                </c:pt>
                <c:pt idx="5">
                  <c:v>-59.151</c:v>
                </c:pt>
                <c:pt idx="6">
                  <c:v>0.0</c:v>
                </c:pt>
                <c:pt idx="7">
                  <c:v>-6.509999999999998</c:v>
                </c:pt>
                <c:pt idx="8">
                  <c:v>10.624</c:v>
                </c:pt>
                <c:pt idx="9">
                  <c:v>-33.618</c:v>
                </c:pt>
                <c:pt idx="10">
                  <c:v>-10.379</c:v>
                </c:pt>
                <c:pt idx="11">
                  <c:v>23.239</c:v>
                </c:pt>
                <c:pt idx="12">
                  <c:v>11.384</c:v>
                </c:pt>
                <c:pt idx="13">
                  <c:v>-45.389</c:v>
                </c:pt>
                <c:pt idx="14">
                  <c:v>3.383</c:v>
                </c:pt>
                <c:pt idx="15">
                  <c:v>1.679</c:v>
                </c:pt>
                <c:pt idx="16">
                  <c:v>-55.094</c:v>
                </c:pt>
                <c:pt idx="17">
                  <c:v>4.419</c:v>
                </c:pt>
                <c:pt idx="18">
                  <c:v>1.861999999999995</c:v>
                </c:pt>
              </c:numCache>
            </c:numRef>
          </c:val>
        </c:ser>
        <c:ser>
          <c:idx val="3"/>
          <c:order val="3"/>
          <c:tx>
            <c:strRef>
              <c:f>'Data-Delta'!$E$70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'Data-Delta'!$E$71:$E$89</c:f>
              <c:numCache>
                <c:formatCode>General</c:formatCode>
                <c:ptCount val="19"/>
                <c:pt idx="0">
                  <c:v>-7.0</c:v>
                </c:pt>
                <c:pt idx="1">
                  <c:v>-5.0</c:v>
                </c:pt>
                <c:pt idx="2">
                  <c:v>-12.0</c:v>
                </c:pt>
                <c:pt idx="3">
                  <c:v>-62.0</c:v>
                </c:pt>
                <c:pt idx="4">
                  <c:v>-1.0</c:v>
                </c:pt>
                <c:pt idx="5">
                  <c:v>-56.0</c:v>
                </c:pt>
                <c:pt idx="6">
                  <c:v>5.0</c:v>
                </c:pt>
                <c:pt idx="7">
                  <c:v>-5.0</c:v>
                </c:pt>
                <c:pt idx="8">
                  <c:v>9.0</c:v>
                </c:pt>
                <c:pt idx="9">
                  <c:v>-31.0</c:v>
                </c:pt>
                <c:pt idx="10">
                  <c:v>-9.0</c:v>
                </c:pt>
                <c:pt idx="11">
                  <c:v>22.0</c:v>
                </c:pt>
                <c:pt idx="12">
                  <c:v>10.0</c:v>
                </c:pt>
                <c:pt idx="13">
                  <c:v>-48.0</c:v>
                </c:pt>
                <c:pt idx="14">
                  <c:v>4.0</c:v>
                </c:pt>
                <c:pt idx="15">
                  <c:v>3.0</c:v>
                </c:pt>
                <c:pt idx="16">
                  <c:v>-55.0</c:v>
                </c:pt>
                <c:pt idx="17">
                  <c:v>6.0</c:v>
                </c:pt>
                <c:pt idx="18">
                  <c:v>4.0</c:v>
                </c:pt>
              </c:numCache>
            </c:numRef>
          </c:val>
        </c:ser>
        <c:ser>
          <c:idx val="4"/>
          <c:order val="4"/>
          <c:tx>
            <c:strRef>
              <c:f>'Data-Delta'!$F$70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'Data-Delta'!$F$71:$F$89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'Data-Delta'!$G$70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'Data-Delta'!$G$71:$G$89</c:f>
              <c:numCache>
                <c:formatCode>General</c:formatCode>
                <c:ptCount val="19"/>
                <c:pt idx="0">
                  <c:v>-7.495420799998896</c:v>
                </c:pt>
                <c:pt idx="1">
                  <c:v>-5.171980800000306</c:v>
                </c:pt>
                <c:pt idx="2">
                  <c:v>-12.6674015999992</c:v>
                </c:pt>
                <c:pt idx="3">
                  <c:v>-62.6343782399998</c:v>
                </c:pt>
                <c:pt idx="4">
                  <c:v>-1.009706900000011</c:v>
                </c:pt>
                <c:pt idx="5">
                  <c:v>-56.1486643400009</c:v>
                </c:pt>
                <c:pt idx="6">
                  <c:v>6.192479999999492</c:v>
                </c:pt>
                <c:pt idx="7">
                  <c:v>-5.522831999999696</c:v>
                </c:pt>
                <c:pt idx="8">
                  <c:v>9.506380799998595</c:v>
                </c:pt>
                <c:pt idx="9">
                  <c:v>-31.79635200000079</c:v>
                </c:pt>
                <c:pt idx="10">
                  <c:v>-10.51169279999949</c:v>
                </c:pt>
                <c:pt idx="11">
                  <c:v>21.2846592000013</c:v>
                </c:pt>
                <c:pt idx="12">
                  <c:v>9.746822399999502</c:v>
                </c:pt>
                <c:pt idx="13">
                  <c:v>-47.17413120000085</c:v>
                </c:pt>
                <c:pt idx="14">
                  <c:v>4.65532034000004</c:v>
                </c:pt>
                <c:pt idx="15">
                  <c:v>2.16081600000006</c:v>
                </c:pt>
                <c:pt idx="16">
                  <c:v>-54.7601376000003</c:v>
                </c:pt>
                <c:pt idx="17">
                  <c:v>5.80642944000009</c:v>
                </c:pt>
                <c:pt idx="18">
                  <c:v>5.123999999999697</c:v>
                </c:pt>
              </c:numCache>
            </c:numRef>
          </c:val>
        </c:ser>
        <c:ser>
          <c:idx val="7"/>
          <c:order val="6"/>
          <c:tx>
            <c:strRef>
              <c:f>'Data-Delta'!$H$70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'Data-Delta'!$H$71:$H$89</c:f>
              <c:numCache>
                <c:formatCode>General</c:formatCode>
                <c:ptCount val="19"/>
                <c:pt idx="0">
                  <c:v>-7.3739612000006</c:v>
                </c:pt>
                <c:pt idx="1">
                  <c:v>-5.239950200000003</c:v>
                </c:pt>
                <c:pt idx="2">
                  <c:v>-12.6139114000006</c:v>
                </c:pt>
                <c:pt idx="3">
                  <c:v>-61.9703167800007</c:v>
                </c:pt>
                <c:pt idx="4">
                  <c:v>-1.02183263000001</c:v>
                </c:pt>
                <c:pt idx="5">
                  <c:v>-55.61818821000011</c:v>
                </c:pt>
                <c:pt idx="6">
                  <c:v>5.984425199999798</c:v>
                </c:pt>
                <c:pt idx="7">
                  <c:v>-5.220303299999898</c:v>
                </c:pt>
                <c:pt idx="8">
                  <c:v>9.245558099999797</c:v>
                </c:pt>
                <c:pt idx="9">
                  <c:v>-31.1914648999999</c:v>
                </c:pt>
                <c:pt idx="10">
                  <c:v>-9.9899530999999</c:v>
                </c:pt>
                <c:pt idx="11">
                  <c:v>21.2015118</c:v>
                </c:pt>
                <c:pt idx="12">
                  <c:v>9.716375399999798</c:v>
                </c:pt>
                <c:pt idx="13">
                  <c:v>-46.94957779999998</c:v>
                </c:pt>
                <c:pt idx="14">
                  <c:v>4.663082510000029</c:v>
                </c:pt>
                <c:pt idx="15">
                  <c:v>2.18109229999998</c:v>
                </c:pt>
                <c:pt idx="16">
                  <c:v>-54.4848608999998</c:v>
                </c:pt>
                <c:pt idx="17">
                  <c:v>5.82234218</c:v>
                </c:pt>
                <c:pt idx="18">
                  <c:v>5.727388799998792</c:v>
                </c:pt>
              </c:numCache>
            </c:numRef>
          </c:val>
        </c:ser>
        <c:ser>
          <c:idx val="11"/>
          <c:order val="7"/>
          <c:tx>
            <c:strRef>
              <c:f>'Data-Delta'!$I$70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'Data-Delta'!$I$71:$I$89</c:f>
              <c:numCache>
                <c:formatCode>General</c:formatCode>
                <c:ptCount val="19"/>
                <c:pt idx="0">
                  <c:v>-7.476722289298798</c:v>
                </c:pt>
                <c:pt idx="1">
                  <c:v>-5.2677025926914</c:v>
                </c:pt>
                <c:pt idx="2">
                  <c:v>-12.7444248819902</c:v>
                </c:pt>
                <c:pt idx="3">
                  <c:v>-62.75550523492215</c:v>
                </c:pt>
                <c:pt idx="4">
                  <c:v>-1.03004674666549</c:v>
                </c:pt>
                <c:pt idx="5">
                  <c:v>-56.30882969228885</c:v>
                </c:pt>
                <c:pt idx="6">
                  <c:v>6.146170090113394</c:v>
                </c:pt>
                <c:pt idx="7">
                  <c:v>-5.592824943576794</c:v>
                </c:pt>
                <c:pt idx="8">
                  <c:v>9.292093467177501</c:v>
                </c:pt>
                <c:pt idx="9">
                  <c:v>-31.75596077779149</c:v>
                </c:pt>
                <c:pt idx="10">
                  <c:v>-10.54053894358449</c:v>
                </c:pt>
                <c:pt idx="11">
                  <c:v>21.215421834207</c:v>
                </c:pt>
                <c:pt idx="12">
                  <c:v>9.680287876025005</c:v>
                </c:pt>
                <c:pt idx="13">
                  <c:v>-47.23952025337309</c:v>
                </c:pt>
                <c:pt idx="14">
                  <c:v>4.67494058544466</c:v>
                </c:pt>
                <c:pt idx="15">
                  <c:v>2.18389475196809</c:v>
                </c:pt>
                <c:pt idx="16">
                  <c:v>-54.73591337743</c:v>
                </c:pt>
                <c:pt idx="17">
                  <c:v>5.82878859074726</c:v>
                </c:pt>
                <c:pt idx="18">
                  <c:v>4.886889417422509</c:v>
                </c:pt>
              </c:numCache>
            </c:numRef>
          </c:val>
        </c:ser>
        <c:ser>
          <c:idx val="12"/>
          <c:order val="8"/>
          <c:tx>
            <c:strRef>
              <c:f>'Data-Delta'!$J$70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'Data-Delta'!$J$71:$J$89</c:f>
              <c:numCache>
                <c:formatCode>General</c:formatCode>
                <c:ptCount val="19"/>
                <c:pt idx="0">
                  <c:v>-7.499999999999993</c:v>
                </c:pt>
                <c:pt idx="1">
                  <c:v>-5.200000000000003</c:v>
                </c:pt>
                <c:pt idx="2">
                  <c:v>-12.7</c:v>
                </c:pt>
                <c:pt idx="3">
                  <c:v>-62.8</c:v>
                </c:pt>
                <c:pt idx="4">
                  <c:v>-1.0</c:v>
                </c:pt>
                <c:pt idx="5">
                  <c:v>-56.3</c:v>
                </c:pt>
                <c:pt idx="6">
                  <c:v>6.199999999999996</c:v>
                </c:pt>
                <c:pt idx="7">
                  <c:v>-5.599999999999994</c:v>
                </c:pt>
                <c:pt idx="8">
                  <c:v>9.39999999999999</c:v>
                </c:pt>
                <c:pt idx="9">
                  <c:v>-31.9</c:v>
                </c:pt>
                <c:pt idx="10">
                  <c:v>-10.59999999999999</c:v>
                </c:pt>
                <c:pt idx="11">
                  <c:v>21.3</c:v>
                </c:pt>
                <c:pt idx="12">
                  <c:v>9.700000000000003</c:v>
                </c:pt>
                <c:pt idx="13">
                  <c:v>-47.2</c:v>
                </c:pt>
                <c:pt idx="14">
                  <c:v>4.7</c:v>
                </c:pt>
                <c:pt idx="15">
                  <c:v>2.1</c:v>
                </c:pt>
                <c:pt idx="16">
                  <c:v>-54.8</c:v>
                </c:pt>
                <c:pt idx="17">
                  <c:v>5.8</c:v>
                </c:pt>
                <c:pt idx="18">
                  <c:v>5.0</c:v>
                </c:pt>
              </c:numCache>
            </c:numRef>
          </c:val>
        </c:ser>
        <c:ser>
          <c:idx val="13"/>
          <c:order val="9"/>
          <c:tx>
            <c:strRef>
              <c:f>'Data-Delta'!$K$70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'Data-Delta'!$K$71:$K$89</c:f>
              <c:numCache>
                <c:formatCode>General</c:formatCode>
                <c:ptCount val="19"/>
                <c:pt idx="0">
                  <c:v>-7.499999999999993</c:v>
                </c:pt>
                <c:pt idx="1">
                  <c:v>-5.200000000000003</c:v>
                </c:pt>
                <c:pt idx="2">
                  <c:v>-12.7</c:v>
                </c:pt>
                <c:pt idx="3">
                  <c:v>-62.8</c:v>
                </c:pt>
                <c:pt idx="4">
                  <c:v>-1.0</c:v>
                </c:pt>
                <c:pt idx="5">
                  <c:v>-56.3</c:v>
                </c:pt>
                <c:pt idx="6">
                  <c:v>6.100000000000001</c:v>
                </c:pt>
                <c:pt idx="7">
                  <c:v>-5.5</c:v>
                </c:pt>
                <c:pt idx="8">
                  <c:v>9.39999999999999</c:v>
                </c:pt>
                <c:pt idx="9">
                  <c:v>-31.8</c:v>
                </c:pt>
                <c:pt idx="10">
                  <c:v>-10.5</c:v>
                </c:pt>
                <c:pt idx="11">
                  <c:v>21.3</c:v>
                </c:pt>
                <c:pt idx="12">
                  <c:v>9.700000000000003</c:v>
                </c:pt>
                <c:pt idx="13">
                  <c:v>-47.2</c:v>
                </c:pt>
                <c:pt idx="14">
                  <c:v>4.7</c:v>
                </c:pt>
                <c:pt idx="15">
                  <c:v>2.1</c:v>
                </c:pt>
                <c:pt idx="16">
                  <c:v>-54.8</c:v>
                </c:pt>
                <c:pt idx="17">
                  <c:v>5.8</c:v>
                </c:pt>
                <c:pt idx="18">
                  <c:v>5.0</c:v>
                </c:pt>
              </c:numCache>
            </c:numRef>
          </c:val>
        </c:ser>
        <c:ser>
          <c:idx val="5"/>
          <c:order val="10"/>
          <c:tx>
            <c:strRef>
              <c:f>'Data-Delta'!$L$70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'Data-Delta'!$L$71:$L$89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283752"/>
        <c:axId val="-1999279992"/>
      </c:barChart>
      <c:catAx>
        <c:axId val="-199928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279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2799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28375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Total Coil Load</a:t>
            </a:r>
          </a:p>
        </c:rich>
      </c:tx>
      <c:layout>
        <c:manualLayout>
          <c:xMode val="edge"/>
          <c:yMode val="edge"/>
          <c:x val="0.32038848640035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'Data-Loads'!$B$74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'Data-Loads'!$B$75:$B$88</c:f>
              <c:numCache>
                <c:formatCode>General</c:formatCode>
                <c:ptCount val="14"/>
                <c:pt idx="0">
                  <c:v>3800.0</c:v>
                </c:pt>
                <c:pt idx="1">
                  <c:v>3765.0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4517.0</c:v>
                </c:pt>
                <c:pt idx="6">
                  <c:v>4501.0</c:v>
                </c:pt>
                <c:pt idx="7">
                  <c:v>4538.0</c:v>
                </c:pt>
                <c:pt idx="8">
                  <c:v>2233.0</c:v>
                </c:pt>
                <c:pt idx="9">
                  <c:v>4495.0</c:v>
                </c:pt>
                <c:pt idx="10">
                  <c:v>4507.0</c:v>
                </c:pt>
                <c:pt idx="11">
                  <c:v>578.0</c:v>
                </c:pt>
                <c:pt idx="12">
                  <c:v>602.0</c:v>
                </c:pt>
                <c:pt idx="13">
                  <c:v>5498.0</c:v>
                </c:pt>
              </c:numCache>
            </c:numRef>
          </c:val>
        </c:ser>
        <c:ser>
          <c:idx val="1"/>
          <c:order val="1"/>
          <c:tx>
            <c:strRef>
              <c:f>'Data-Loads'!$C$74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'Data-Loads'!$C$75:$C$88</c:f>
              <c:numCache>
                <c:formatCode>General</c:formatCode>
                <c:ptCount val="14"/>
                <c:pt idx="0">
                  <c:v>3800.0</c:v>
                </c:pt>
                <c:pt idx="1">
                  <c:v>3766.0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4517.0</c:v>
                </c:pt>
                <c:pt idx="6">
                  <c:v>4500.0</c:v>
                </c:pt>
                <c:pt idx="7">
                  <c:v>4538.0</c:v>
                </c:pt>
                <c:pt idx="8">
                  <c:v>2232.0</c:v>
                </c:pt>
                <c:pt idx="9">
                  <c:v>4495.0</c:v>
                </c:pt>
                <c:pt idx="10">
                  <c:v>4535.0</c:v>
                </c:pt>
                <c:pt idx="11">
                  <c:v>577.0</c:v>
                </c:pt>
                <c:pt idx="12">
                  <c:v>601.0</c:v>
                </c:pt>
                <c:pt idx="13">
                  <c:v>5436.0</c:v>
                </c:pt>
              </c:numCache>
            </c:numRef>
          </c:val>
        </c:ser>
        <c:ser>
          <c:idx val="2"/>
          <c:order val="2"/>
          <c:tx>
            <c:strRef>
              <c:f>'Data-Loads'!$D$74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'Data-Loads'!$D$75:$D$88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215.778</c:v>
                </c:pt>
                <c:pt idx="4">
                  <c:v>195.53</c:v>
                </c:pt>
                <c:pt idx="5">
                  <c:v>4542.78</c:v>
                </c:pt>
                <c:pt idx="6">
                  <c:v>4516.378</c:v>
                </c:pt>
                <c:pt idx="7">
                  <c:v>4567.458</c:v>
                </c:pt>
                <c:pt idx="8">
                  <c:v>2226.057</c:v>
                </c:pt>
                <c:pt idx="9">
                  <c:v>4509.984</c:v>
                </c:pt>
                <c:pt idx="10">
                  <c:v>4564.894</c:v>
                </c:pt>
                <c:pt idx="11">
                  <c:v>572.607</c:v>
                </c:pt>
                <c:pt idx="12">
                  <c:v>595.24</c:v>
                </c:pt>
                <c:pt idx="13">
                  <c:v>5534.2</c:v>
                </c:pt>
              </c:numCache>
            </c:numRef>
          </c:val>
        </c:ser>
        <c:ser>
          <c:idx val="3"/>
          <c:order val="3"/>
          <c:tx>
            <c:strRef>
              <c:f>'Data-Loads'!$E$74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'Data-Loads'!$E$75:$E$88</c:f>
              <c:numCache>
                <c:formatCode>General</c:formatCode>
                <c:ptCount val="14"/>
                <c:pt idx="0">
                  <c:v>3793.962485345838</c:v>
                </c:pt>
                <c:pt idx="1">
                  <c:v>3755.56858147714</c:v>
                </c:pt>
                <c:pt idx="2">
                  <c:v>3739.15592028136</c:v>
                </c:pt>
                <c:pt idx="3">
                  <c:v>215.1230949589684</c:v>
                </c:pt>
                <c:pt idx="4">
                  <c:v>194.6072684642438</c:v>
                </c:pt>
                <c:pt idx="5">
                  <c:v>4527.54982415006</c:v>
                </c:pt>
                <c:pt idx="6">
                  <c:v>4508.499413833529</c:v>
                </c:pt>
                <c:pt idx="7">
                  <c:v>4548.9449003517</c:v>
                </c:pt>
                <c:pt idx="8">
                  <c:v>2236.51817116061</c:v>
                </c:pt>
                <c:pt idx="9">
                  <c:v>4534.583821805393</c:v>
                </c:pt>
                <c:pt idx="10">
                  <c:v>4582.649472450176</c:v>
                </c:pt>
                <c:pt idx="11">
                  <c:v>578.546307151231</c:v>
                </c:pt>
                <c:pt idx="12">
                  <c:v>601.6998827667057</c:v>
                </c:pt>
                <c:pt idx="13">
                  <c:v>5521.98124267292</c:v>
                </c:pt>
              </c:numCache>
            </c:numRef>
          </c:val>
        </c:ser>
        <c:ser>
          <c:idx val="4"/>
          <c:order val="4"/>
          <c:tx>
            <c:strRef>
              <c:f>'Data-Loads'!$F$74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'Data-Loads'!$F$75:$F$88</c:f>
              <c:numCache>
                <c:formatCode>General</c:formatCode>
                <c:ptCount val="14"/>
                <c:pt idx="0">
                  <c:v>3797.649741666667</c:v>
                </c:pt>
                <c:pt idx="1">
                  <c:v>3763.068841666667</c:v>
                </c:pt>
                <c:pt idx="2">
                  <c:v>3746.905903888888</c:v>
                </c:pt>
                <c:pt idx="3">
                  <c:v>217.0012191666667</c:v>
                </c:pt>
                <c:pt idx="4">
                  <c:v>196.2821472222222</c:v>
                </c:pt>
                <c:pt idx="5">
                  <c:v>4508.722524444444</c:v>
                </c:pt>
                <c:pt idx="6">
                  <c:v>4491.04866</c:v>
                </c:pt>
                <c:pt idx="7">
                  <c:v>4528.659242777777</c:v>
                </c:pt>
                <c:pt idx="8">
                  <c:v>2224.867668333333</c:v>
                </c:pt>
                <c:pt idx="9">
                  <c:v>4481.208048888889</c:v>
                </c:pt>
                <c:pt idx="10">
                  <c:v>4522.589872777777</c:v>
                </c:pt>
                <c:pt idx="11">
                  <c:v>574.3018236111111</c:v>
                </c:pt>
                <c:pt idx="12">
                  <c:v>597.701841111111</c:v>
                </c:pt>
                <c:pt idx="13">
                  <c:v>5484.477860555556</c:v>
                </c:pt>
              </c:numCache>
            </c:numRef>
          </c:val>
        </c:ser>
        <c:ser>
          <c:idx val="6"/>
          <c:order val="5"/>
          <c:tx>
            <c:strRef>
              <c:f>'Data-Loads'!$G$74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'Data-Loads'!$G$75:$G$88</c:f>
              <c:numCache>
                <c:formatCode>General</c:formatCode>
                <c:ptCount val="14"/>
                <c:pt idx="0">
                  <c:v>3799.73664000005</c:v>
                </c:pt>
                <c:pt idx="1">
                  <c:v>3764.61120000003</c:v>
                </c:pt>
                <c:pt idx="2">
                  <c:v>3748.42943999997</c:v>
                </c:pt>
                <c:pt idx="3">
                  <c:v>218.985312000003</c:v>
                </c:pt>
                <c:pt idx="4">
                  <c:v>197.674848</c:v>
                </c:pt>
                <c:pt idx="5">
                  <c:v>4516.99583999997</c:v>
                </c:pt>
                <c:pt idx="6">
                  <c:v>4500.06816000006</c:v>
                </c:pt>
                <c:pt idx="7">
                  <c:v>4537.06847999996</c:v>
                </c:pt>
                <c:pt idx="8">
                  <c:v>2231.68512000001</c:v>
                </c:pt>
                <c:pt idx="9">
                  <c:v>4494.61152000004</c:v>
                </c:pt>
                <c:pt idx="10">
                  <c:v>4534.52831999995</c:v>
                </c:pt>
                <c:pt idx="11">
                  <c:v>577.188863999996</c:v>
                </c:pt>
                <c:pt idx="12">
                  <c:v>600.950784</c:v>
                </c:pt>
                <c:pt idx="13">
                  <c:v>5497.56480000001</c:v>
                </c:pt>
              </c:numCache>
            </c:numRef>
          </c:val>
        </c:ser>
        <c:ser>
          <c:idx val="7"/>
          <c:order val="6"/>
          <c:tx>
            <c:strRef>
              <c:f>'Data-Loads'!$H$74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'Data-Loads'!$H$75:$H$88</c:f>
              <c:numCache>
                <c:formatCode>General</c:formatCode>
                <c:ptCount val="14"/>
                <c:pt idx="0">
                  <c:v>3797.94912000004</c:v>
                </c:pt>
                <c:pt idx="1">
                  <c:v>3763.23621999999</c:v>
                </c:pt>
                <c:pt idx="2">
                  <c:v>3746.81050999999</c:v>
                </c:pt>
                <c:pt idx="3">
                  <c:v>219.769479000001</c:v>
                </c:pt>
                <c:pt idx="4">
                  <c:v>198.564316000001</c:v>
                </c:pt>
                <c:pt idx="5">
                  <c:v>4515.02852</c:v>
                </c:pt>
                <c:pt idx="6">
                  <c:v>4498.88159</c:v>
                </c:pt>
                <c:pt idx="7">
                  <c:v>4535.10084999999</c:v>
                </c:pt>
                <c:pt idx="8">
                  <c:v>2231.63454</c:v>
                </c:pt>
                <c:pt idx="9">
                  <c:v>4494.09992</c:v>
                </c:pt>
                <c:pt idx="10">
                  <c:v>4533.94322</c:v>
                </c:pt>
                <c:pt idx="11">
                  <c:v>577.670325</c:v>
                </c:pt>
                <c:pt idx="12">
                  <c:v>601.339017000001</c:v>
                </c:pt>
                <c:pt idx="13">
                  <c:v>5497.56480000001</c:v>
                </c:pt>
              </c:numCache>
            </c:numRef>
          </c:val>
        </c:ser>
        <c:ser>
          <c:idx val="8"/>
          <c:order val="7"/>
          <c:tx>
            <c:strRef>
              <c:f>'Data-Loads'!$I$74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'Data-Loads'!$I$75:$I$88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3748.90198556172</c:v>
                </c:pt>
                <c:pt idx="3">
                  <c:v>219.354089962286</c:v>
                </c:pt>
                <c:pt idx="4">
                  <c:v>197.967131903391</c:v>
                </c:pt>
                <c:pt idx="5">
                  <c:v>4517.52738201198</c:v>
                </c:pt>
                <c:pt idx="6">
                  <c:v>4500.54490913096</c:v>
                </c:pt>
                <c:pt idx="7">
                  <c:v>4536.99796702389</c:v>
                </c:pt>
                <c:pt idx="8">
                  <c:v>2232.34268587405</c:v>
                </c:pt>
                <c:pt idx="9">
                  <c:v>4495.26511161036</c:v>
                </c:pt>
                <c:pt idx="10">
                  <c:v>4535.12309857477</c:v>
                </c:pt>
                <c:pt idx="11">
                  <c:v>577.527881728555</c:v>
                </c:pt>
                <c:pt idx="12">
                  <c:v>601.374361166542</c:v>
                </c:pt>
                <c:pt idx="13">
                  <c:v>5497.80077580902</c:v>
                </c:pt>
              </c:numCache>
            </c:numRef>
          </c:val>
        </c:ser>
        <c:ser>
          <c:idx val="9"/>
          <c:order val="8"/>
          <c:tx>
            <c:strRef>
              <c:f>'Data-Loads'!$J$74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'Data-Loads'!$J$75:$J$88</c:f>
              <c:numCache>
                <c:formatCode>General</c:formatCode>
                <c:ptCount val="14"/>
                <c:pt idx="0">
                  <c:v>3800.4</c:v>
                </c:pt>
                <c:pt idx="1">
                  <c:v>3765.0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4517.4</c:v>
                </c:pt>
                <c:pt idx="6">
                  <c:v>4500.3</c:v>
                </c:pt>
                <c:pt idx="7">
                  <c:v>4537.3</c:v>
                </c:pt>
                <c:pt idx="8">
                  <c:v>2231.9</c:v>
                </c:pt>
                <c:pt idx="9">
                  <c:v>4494.9</c:v>
                </c:pt>
                <c:pt idx="10">
                  <c:v>4534.9</c:v>
                </c:pt>
                <c:pt idx="11">
                  <c:v>577.3</c:v>
                </c:pt>
                <c:pt idx="12">
                  <c:v>601.2</c:v>
                </c:pt>
                <c:pt idx="13">
                  <c:v>5497.8</c:v>
                </c:pt>
              </c:numCache>
            </c:numRef>
          </c:val>
        </c:ser>
        <c:ser>
          <c:idx val="10"/>
          <c:order val="9"/>
          <c:tx>
            <c:strRef>
              <c:f>'Data-Loads'!$K$74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'Data-Loads'!$K$75:$K$88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4518.3</c:v>
                </c:pt>
                <c:pt idx="6">
                  <c:v>4499.9</c:v>
                </c:pt>
                <c:pt idx="7">
                  <c:v>4537.9</c:v>
                </c:pt>
                <c:pt idx="8">
                  <c:v>2232.5</c:v>
                </c:pt>
                <c:pt idx="9">
                  <c:v>4493.8</c:v>
                </c:pt>
                <c:pt idx="10">
                  <c:v>4533.9</c:v>
                </c:pt>
                <c:pt idx="11">
                  <c:v>577.7</c:v>
                </c:pt>
                <c:pt idx="12">
                  <c:v>601.2</c:v>
                </c:pt>
                <c:pt idx="13">
                  <c:v>5497.8</c:v>
                </c:pt>
              </c:numCache>
            </c:numRef>
          </c:val>
        </c:ser>
        <c:ser>
          <c:idx val="5"/>
          <c:order val="10"/>
          <c:tx>
            <c:strRef>
              <c:f>'Data-Loads'!$L$74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'Data-Loads'!$L$75:$L$88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9289784"/>
        <c:axId val="-1999003240"/>
      </c:barChart>
      <c:catAx>
        <c:axId val="-204928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003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0032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0444610002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92897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Coil Load Sensitivities</a:t>
            </a:r>
          </a:p>
        </c:rich>
      </c:tx>
      <c:layout>
        <c:manualLayout>
          <c:xMode val="edge"/>
          <c:yMode val="edge"/>
          <c:x val="0.24800230714778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30839166746776"/>
          <c:y val="0.169222403480152"/>
          <c:w val="0.906242757391175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'Data-Delta'!$B$116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'Data-Delta'!$B$117:$B$135</c:f>
              <c:numCache>
                <c:formatCode>General</c:formatCode>
                <c:ptCount val="19"/>
                <c:pt idx="0">
                  <c:v>-35.0</c:v>
                </c:pt>
                <c:pt idx="1">
                  <c:v>-16.0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-3567.0</c:v>
                </c:pt>
                <c:pt idx="6">
                  <c:v>752.0</c:v>
                </c:pt>
                <c:pt idx="7">
                  <c:v>-16.0</c:v>
                </c:pt>
                <c:pt idx="8">
                  <c:v>37.0</c:v>
                </c:pt>
                <c:pt idx="9">
                  <c:v>-2284.0</c:v>
                </c:pt>
                <c:pt idx="10">
                  <c:v>-22.0</c:v>
                </c:pt>
                <c:pt idx="11">
                  <c:v>2262.0</c:v>
                </c:pt>
                <c:pt idx="12">
                  <c:v>12.0</c:v>
                </c:pt>
                <c:pt idx="13">
                  <c:v>-3917.0</c:v>
                </c:pt>
                <c:pt idx="14">
                  <c:v>380.0</c:v>
                </c:pt>
                <c:pt idx="15">
                  <c:v>24.0</c:v>
                </c:pt>
                <c:pt idx="16">
                  <c:v>-3905.0</c:v>
                </c:pt>
                <c:pt idx="17">
                  <c:v>383.0</c:v>
                </c:pt>
                <c:pt idx="18">
                  <c:v>1698.0</c:v>
                </c:pt>
              </c:numCache>
            </c:numRef>
          </c:val>
        </c:ser>
        <c:ser>
          <c:idx val="1"/>
          <c:order val="1"/>
          <c:tx>
            <c:strRef>
              <c:f>'Data-Delta'!$C$116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'Data-Delta'!$C$117:$C$135</c:f>
              <c:numCache>
                <c:formatCode>General</c:formatCode>
                <c:ptCount val="19"/>
                <c:pt idx="0">
                  <c:v>-34.0</c:v>
                </c:pt>
                <c:pt idx="1">
                  <c:v>-17.0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-3568.0</c:v>
                </c:pt>
                <c:pt idx="6">
                  <c:v>751.0</c:v>
                </c:pt>
                <c:pt idx="7">
                  <c:v>-17.0</c:v>
                </c:pt>
                <c:pt idx="8">
                  <c:v>38.0</c:v>
                </c:pt>
                <c:pt idx="9">
                  <c:v>-2285.0</c:v>
                </c:pt>
                <c:pt idx="10">
                  <c:v>-22.0</c:v>
                </c:pt>
                <c:pt idx="11">
                  <c:v>2263.0</c:v>
                </c:pt>
                <c:pt idx="12">
                  <c:v>40.0</c:v>
                </c:pt>
                <c:pt idx="13">
                  <c:v>-3918.0</c:v>
                </c:pt>
                <c:pt idx="14">
                  <c:v>379.0</c:v>
                </c:pt>
                <c:pt idx="15">
                  <c:v>24.0</c:v>
                </c:pt>
                <c:pt idx="16">
                  <c:v>-3934.0</c:v>
                </c:pt>
                <c:pt idx="17">
                  <c:v>382.0</c:v>
                </c:pt>
                <c:pt idx="18">
                  <c:v>1636.0</c:v>
                </c:pt>
              </c:numCache>
            </c:numRef>
          </c:val>
        </c:ser>
        <c:ser>
          <c:idx val="2"/>
          <c:order val="2"/>
          <c:tx>
            <c:strRef>
              <c:f>'Data-Delta'!$D$116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'Data-Delta'!$D$117:$D$135</c:f>
              <c:numCache>
                <c:formatCode>General</c:formatCode>
                <c:ptCount val="19"/>
                <c:pt idx="0">
                  <c:v>-37.88999999999987</c:v>
                </c:pt>
                <c:pt idx="1">
                  <c:v>-40.0999999999999</c:v>
                </c:pt>
                <c:pt idx="2">
                  <c:v>-77.98999999999978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-3608.05</c:v>
                </c:pt>
                <c:pt idx="6">
                  <c:v>739.1999999999998</c:v>
                </c:pt>
                <c:pt idx="7">
                  <c:v>-26.40200000000004</c:v>
                </c:pt>
                <c:pt idx="8">
                  <c:v>51.07999999999992</c:v>
                </c:pt>
                <c:pt idx="9">
                  <c:v>-2316.723</c:v>
                </c:pt>
                <c:pt idx="10">
                  <c:v>-32.79599999999936</c:v>
                </c:pt>
                <c:pt idx="11">
                  <c:v>2283.927000000001</c:v>
                </c:pt>
                <c:pt idx="12">
                  <c:v>54.90999999999985</c:v>
                </c:pt>
                <c:pt idx="13">
                  <c:v>-3937.377</c:v>
                </c:pt>
                <c:pt idx="14">
                  <c:v>377.077</c:v>
                </c:pt>
                <c:pt idx="15">
                  <c:v>22.63300000000004</c:v>
                </c:pt>
                <c:pt idx="16">
                  <c:v>-3969.654</c:v>
                </c:pt>
                <c:pt idx="17">
                  <c:v>379.462</c:v>
                </c:pt>
                <c:pt idx="18">
                  <c:v>1692.73</c:v>
                </c:pt>
              </c:numCache>
            </c:numRef>
          </c:val>
        </c:ser>
        <c:ser>
          <c:idx val="3"/>
          <c:order val="3"/>
          <c:tx>
            <c:strRef>
              <c:f>'Data-Delta'!$E$116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'Data-Delta'!$E$117:$E$135</c:f>
              <c:numCache>
                <c:formatCode>General</c:formatCode>
                <c:ptCount val="19"/>
                <c:pt idx="0">
                  <c:v>-38.39390386869854</c:v>
                </c:pt>
                <c:pt idx="1">
                  <c:v>-16.41266119577949</c:v>
                </c:pt>
                <c:pt idx="2">
                  <c:v>-54.80656506447804</c:v>
                </c:pt>
                <c:pt idx="3">
                  <c:v>-3578.83939038687</c:v>
                </c:pt>
                <c:pt idx="4">
                  <c:v>-20.51582649472451</c:v>
                </c:pt>
                <c:pt idx="5">
                  <c:v>-3560.961313012895</c:v>
                </c:pt>
                <c:pt idx="6">
                  <c:v>771.9812426729195</c:v>
                </c:pt>
                <c:pt idx="7">
                  <c:v>-19.05041031653036</c:v>
                </c:pt>
                <c:pt idx="8">
                  <c:v>40.4454865181715</c:v>
                </c:pt>
                <c:pt idx="9">
                  <c:v>-2291.03165298945</c:v>
                </c:pt>
                <c:pt idx="10">
                  <c:v>7.033997655334133</c:v>
                </c:pt>
                <c:pt idx="11">
                  <c:v>2298.065650644784</c:v>
                </c:pt>
                <c:pt idx="12">
                  <c:v>48.0656506447831</c:v>
                </c:pt>
                <c:pt idx="13">
                  <c:v>-3956.037514654162</c:v>
                </c:pt>
                <c:pt idx="14">
                  <c:v>383.9390386869871</c:v>
                </c:pt>
                <c:pt idx="15">
                  <c:v>23.15357561547478</c:v>
                </c:pt>
                <c:pt idx="16">
                  <c:v>-3980.949589683471</c:v>
                </c:pt>
                <c:pt idx="17">
                  <c:v>386.5767878077374</c:v>
                </c:pt>
                <c:pt idx="18">
                  <c:v>1728.018757327081</c:v>
                </c:pt>
              </c:numCache>
            </c:numRef>
          </c:val>
        </c:ser>
        <c:ser>
          <c:idx val="4"/>
          <c:order val="4"/>
          <c:tx>
            <c:strRef>
              <c:f>'Data-Delta'!$F$116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'Data-Delta'!$F$117:$F$135</c:f>
              <c:numCache>
                <c:formatCode>General</c:formatCode>
                <c:ptCount val="19"/>
                <c:pt idx="0">
                  <c:v>-34.58089999999993</c:v>
                </c:pt>
                <c:pt idx="1">
                  <c:v>-16.1629377777781</c:v>
                </c:pt>
                <c:pt idx="2">
                  <c:v>-50.74383777777803</c:v>
                </c:pt>
                <c:pt idx="3">
                  <c:v>-3580.6485225</c:v>
                </c:pt>
                <c:pt idx="4">
                  <c:v>-20.71907194444444</c:v>
                </c:pt>
                <c:pt idx="5">
                  <c:v>-3566.786694444444</c:v>
                </c:pt>
                <c:pt idx="6">
                  <c:v>745.6536827777777</c:v>
                </c:pt>
                <c:pt idx="7">
                  <c:v>-17.673864444444</c:v>
                </c:pt>
                <c:pt idx="8">
                  <c:v>37.61058277777738</c:v>
                </c:pt>
                <c:pt idx="9">
                  <c:v>-2283.854856111111</c:v>
                </c:pt>
                <c:pt idx="10">
                  <c:v>-27.5144755555557</c:v>
                </c:pt>
                <c:pt idx="11">
                  <c:v>2256.340380555555</c:v>
                </c:pt>
                <c:pt idx="12">
                  <c:v>41.3818238888889</c:v>
                </c:pt>
                <c:pt idx="13">
                  <c:v>-3906.906225277778</c:v>
                </c:pt>
                <c:pt idx="14">
                  <c:v>378.0196763888889</c:v>
                </c:pt>
                <c:pt idx="15">
                  <c:v>23.40001749999999</c:v>
                </c:pt>
                <c:pt idx="16">
                  <c:v>-3924.888031666666</c:v>
                </c:pt>
                <c:pt idx="17">
                  <c:v>380.7006219444444</c:v>
                </c:pt>
                <c:pt idx="18">
                  <c:v>1686.828118888889</c:v>
                </c:pt>
              </c:numCache>
            </c:numRef>
          </c:val>
        </c:ser>
        <c:ser>
          <c:idx val="6"/>
          <c:order val="5"/>
          <c:tx>
            <c:strRef>
              <c:f>'Data-Delta'!$G$116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'Data-Delta'!$G$117:$G$135</c:f>
              <c:numCache>
                <c:formatCode>General</c:formatCode>
                <c:ptCount val="19"/>
                <c:pt idx="0">
                  <c:v>-35.12544000002026</c:v>
                </c:pt>
                <c:pt idx="1">
                  <c:v>-16.18176000005997</c:v>
                </c:pt>
                <c:pt idx="2">
                  <c:v>-51.30720000008023</c:v>
                </c:pt>
                <c:pt idx="3">
                  <c:v>-3580.751328000047</c:v>
                </c:pt>
                <c:pt idx="4">
                  <c:v>-21.31046400000301</c:v>
                </c:pt>
                <c:pt idx="5">
                  <c:v>-3566.93635200003</c:v>
                </c:pt>
                <c:pt idx="6">
                  <c:v>752.3846399999397</c:v>
                </c:pt>
                <c:pt idx="7">
                  <c:v>-16.92767999990974</c:v>
                </c:pt>
                <c:pt idx="8">
                  <c:v>37.00031999990005</c:v>
                </c:pt>
                <c:pt idx="9">
                  <c:v>-2285.31071999996</c:v>
                </c:pt>
                <c:pt idx="10">
                  <c:v>-22.38431999992918</c:v>
                </c:pt>
                <c:pt idx="11">
                  <c:v>2262.92640000003</c:v>
                </c:pt>
                <c:pt idx="12">
                  <c:v>39.91679999990992</c:v>
                </c:pt>
                <c:pt idx="13">
                  <c:v>-3917.422656000044</c:v>
                </c:pt>
                <c:pt idx="14">
                  <c:v>379.514015999996</c:v>
                </c:pt>
                <c:pt idx="15">
                  <c:v>23.76192000000401</c:v>
                </c:pt>
                <c:pt idx="16">
                  <c:v>-3933.57753599995</c:v>
                </c:pt>
                <c:pt idx="17">
                  <c:v>381.965471999997</c:v>
                </c:pt>
                <c:pt idx="18">
                  <c:v>1697.82815999996</c:v>
                </c:pt>
              </c:numCache>
            </c:numRef>
          </c:val>
        </c:ser>
        <c:ser>
          <c:idx val="7"/>
          <c:order val="6"/>
          <c:tx>
            <c:strRef>
              <c:f>'Data-Delta'!$H$116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'Data-Delta'!$H$117:$H$135</c:f>
              <c:numCache>
                <c:formatCode>General</c:formatCode>
                <c:ptCount val="19"/>
                <c:pt idx="0">
                  <c:v>-34.71290000004956</c:v>
                </c:pt>
                <c:pt idx="1">
                  <c:v>-16.42571000000044</c:v>
                </c:pt>
                <c:pt idx="2">
                  <c:v>-51.13861000005</c:v>
                </c:pt>
                <c:pt idx="3">
                  <c:v>-3578.179641000039</c:v>
                </c:pt>
                <c:pt idx="4">
                  <c:v>-21.205163</c:v>
                </c:pt>
                <c:pt idx="5">
                  <c:v>-3564.67190399999</c:v>
                </c:pt>
                <c:pt idx="6">
                  <c:v>751.7923000000096</c:v>
                </c:pt>
                <c:pt idx="7">
                  <c:v>-16.14692999999988</c:v>
                </c:pt>
                <c:pt idx="8">
                  <c:v>36.21925999998984</c:v>
                </c:pt>
                <c:pt idx="9">
                  <c:v>-2283.39398</c:v>
                </c:pt>
                <c:pt idx="10">
                  <c:v>-20.92860000000019</c:v>
                </c:pt>
                <c:pt idx="11">
                  <c:v>2262.46538</c:v>
                </c:pt>
                <c:pt idx="12">
                  <c:v>39.84330000000045</c:v>
                </c:pt>
                <c:pt idx="13">
                  <c:v>-3916.429595</c:v>
                </c:pt>
                <c:pt idx="14">
                  <c:v>379.1060089999991</c:v>
                </c:pt>
                <c:pt idx="15">
                  <c:v>23.66869200000099</c:v>
                </c:pt>
                <c:pt idx="16">
                  <c:v>-3932.604202999999</c:v>
                </c:pt>
                <c:pt idx="17">
                  <c:v>381.569538</c:v>
                </c:pt>
                <c:pt idx="18">
                  <c:v>1699.61567999997</c:v>
                </c:pt>
              </c:numCache>
            </c:numRef>
          </c:val>
        </c:ser>
        <c:ser>
          <c:idx val="11"/>
          <c:order val="7"/>
          <c:tx>
            <c:strRef>
              <c:f>'Data-Delta'!$I$116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'Data-Delta'!$I$117:$I$135</c:f>
              <c:numCache>
                <c:formatCode>General</c:formatCode>
                <c:ptCount val="19"/>
                <c:pt idx="0">
                  <c:v>-35.11606544504002</c:v>
                </c:pt>
                <c:pt idx="1">
                  <c:v>-16.34182048656021</c:v>
                </c:pt>
                <c:pt idx="2">
                  <c:v>-51.45788593160023</c:v>
                </c:pt>
                <c:pt idx="3">
                  <c:v>-3581.005781531034</c:v>
                </c:pt>
                <c:pt idx="4">
                  <c:v>-21.386958058895</c:v>
                </c:pt>
                <c:pt idx="5">
                  <c:v>-3567.276674144889</c:v>
                </c:pt>
                <c:pt idx="6">
                  <c:v>752.2835759637</c:v>
                </c:pt>
                <c:pt idx="7">
                  <c:v>-16.98247288101993</c:v>
                </c:pt>
                <c:pt idx="8">
                  <c:v>36.4530578929298</c:v>
                </c:pt>
                <c:pt idx="9">
                  <c:v>-2285.18469613793</c:v>
                </c:pt>
                <c:pt idx="10">
                  <c:v>-22.2622704016203</c:v>
                </c:pt>
                <c:pt idx="11">
                  <c:v>2262.92242573631</c:v>
                </c:pt>
                <c:pt idx="12">
                  <c:v>39.85798696440997</c:v>
                </c:pt>
                <c:pt idx="13">
                  <c:v>-3917.737229881805</c:v>
                </c:pt>
                <c:pt idx="14">
                  <c:v>379.5607498251641</c:v>
                </c:pt>
                <c:pt idx="15">
                  <c:v>23.846479437987</c:v>
                </c:pt>
                <c:pt idx="16">
                  <c:v>-3933.748737408227</c:v>
                </c:pt>
                <c:pt idx="17">
                  <c:v>382.020271204256</c:v>
                </c:pt>
                <c:pt idx="18">
                  <c:v>1697.4409043157</c:v>
                </c:pt>
              </c:numCache>
            </c:numRef>
          </c:val>
        </c:ser>
        <c:ser>
          <c:idx val="12"/>
          <c:order val="8"/>
          <c:tx>
            <c:strRef>
              <c:f>'Data-Delta'!$J$116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'Data-Delta'!$J$117:$J$135</c:f>
              <c:numCache>
                <c:formatCode>General</c:formatCode>
                <c:ptCount val="19"/>
                <c:pt idx="0">
                  <c:v>-35.4000000000001</c:v>
                </c:pt>
                <c:pt idx="1">
                  <c:v>-16.19999999999982</c:v>
                </c:pt>
                <c:pt idx="2">
                  <c:v>-51.5999999999999</c:v>
                </c:pt>
                <c:pt idx="3">
                  <c:v>-3581.1</c:v>
                </c:pt>
                <c:pt idx="4">
                  <c:v>-21.40000000000001</c:v>
                </c:pt>
                <c:pt idx="5">
                  <c:v>-3567.1</c:v>
                </c:pt>
                <c:pt idx="6">
                  <c:v>752.3999999999996</c:v>
                </c:pt>
                <c:pt idx="7">
                  <c:v>-17.09999999999945</c:v>
                </c:pt>
                <c:pt idx="8">
                  <c:v>37.0</c:v>
                </c:pt>
                <c:pt idx="9">
                  <c:v>-2285.5</c:v>
                </c:pt>
                <c:pt idx="10">
                  <c:v>-22.5</c:v>
                </c:pt>
                <c:pt idx="11">
                  <c:v>2263</c:v>
                </c:pt>
                <c:pt idx="12">
                  <c:v>40.0</c:v>
                </c:pt>
                <c:pt idx="13">
                  <c:v>-3917.599999999999</c:v>
                </c:pt>
                <c:pt idx="14">
                  <c:v>379.4</c:v>
                </c:pt>
                <c:pt idx="15">
                  <c:v>23.90000000000009</c:v>
                </c:pt>
                <c:pt idx="16">
                  <c:v>-3933.7</c:v>
                </c:pt>
                <c:pt idx="17">
                  <c:v>381.9</c:v>
                </c:pt>
                <c:pt idx="18">
                  <c:v>1697.4</c:v>
                </c:pt>
              </c:numCache>
            </c:numRef>
          </c:val>
        </c:ser>
        <c:ser>
          <c:idx val="13"/>
          <c:order val="9"/>
          <c:tx>
            <c:strRef>
              <c:f>'Data-Delta'!$K$116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'Data-Delta'!$K$117:$K$135</c:f>
              <c:numCache>
                <c:formatCode>General</c:formatCode>
                <c:ptCount val="19"/>
                <c:pt idx="0">
                  <c:v>-35.0999999999999</c:v>
                </c:pt>
                <c:pt idx="1">
                  <c:v>-16.80000000000018</c:v>
                </c:pt>
                <c:pt idx="2">
                  <c:v>-51.9000000000001</c:v>
                </c:pt>
                <c:pt idx="3">
                  <c:v>-3581.2</c:v>
                </c:pt>
                <c:pt idx="4">
                  <c:v>-21.89999999999998</c:v>
                </c:pt>
                <c:pt idx="5">
                  <c:v>-3568.0</c:v>
                </c:pt>
                <c:pt idx="6">
                  <c:v>753.0</c:v>
                </c:pt>
                <c:pt idx="7">
                  <c:v>-18.40000000000055</c:v>
                </c:pt>
                <c:pt idx="8">
                  <c:v>38.0</c:v>
                </c:pt>
                <c:pt idx="9">
                  <c:v>-2285.8</c:v>
                </c:pt>
                <c:pt idx="10">
                  <c:v>-24.5</c:v>
                </c:pt>
                <c:pt idx="11">
                  <c:v>2261.3</c:v>
                </c:pt>
                <c:pt idx="12">
                  <c:v>40.09999999999945</c:v>
                </c:pt>
                <c:pt idx="13">
                  <c:v>-3916.1</c:v>
                </c:pt>
                <c:pt idx="14">
                  <c:v>380.4</c:v>
                </c:pt>
                <c:pt idx="15">
                  <c:v>23.5</c:v>
                </c:pt>
                <c:pt idx="16">
                  <c:v>-3932.7</c:v>
                </c:pt>
                <c:pt idx="17">
                  <c:v>382.0000000000001</c:v>
                </c:pt>
                <c:pt idx="18">
                  <c:v>1697.4</c:v>
                </c:pt>
              </c:numCache>
            </c:numRef>
          </c:val>
        </c:ser>
        <c:ser>
          <c:idx val="5"/>
          <c:order val="10"/>
          <c:tx>
            <c:strRef>
              <c:f>'Data-Delta'!$L$116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'Data-Delta'!$L$117:$L$135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809352"/>
        <c:axId val="-1998805528"/>
      </c:barChart>
      <c:catAx>
        <c:axId val="-199880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805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8055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80935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</a:t>
            </a:r>
          </a:p>
        </c:rich>
      </c:tx>
      <c:layout>
        <c:manualLayout>
          <c:xMode val="edge"/>
          <c:yMode val="edge"/>
          <c:x val="0.29909735755838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'Data-Loads'!$B$91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'Data-Loads'!$B$92:$B$105</c:f>
              <c:numCache>
                <c:formatCode>General</c:formatCode>
                <c:ptCount val="14"/>
                <c:pt idx="0">
                  <c:v>3800.0</c:v>
                </c:pt>
                <c:pt idx="1">
                  <c:v>3765.0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3778.0</c:v>
                </c:pt>
                <c:pt idx="6">
                  <c:v>3761.0</c:v>
                </c:pt>
                <c:pt idx="7">
                  <c:v>3798.0</c:v>
                </c:pt>
                <c:pt idx="8">
                  <c:v>1493.0</c:v>
                </c:pt>
                <c:pt idx="9">
                  <c:v>1537.0</c:v>
                </c:pt>
                <c:pt idx="10">
                  <c:v>1548.0</c:v>
                </c:pt>
                <c:pt idx="11">
                  <c:v>208.0</c:v>
                </c:pt>
                <c:pt idx="12">
                  <c:v>232.0</c:v>
                </c:pt>
                <c:pt idx="13">
                  <c:v>4276.0</c:v>
                </c:pt>
              </c:numCache>
            </c:numRef>
          </c:val>
        </c:ser>
        <c:ser>
          <c:idx val="1"/>
          <c:order val="1"/>
          <c:tx>
            <c:strRef>
              <c:f>'Data-Loads'!$C$91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'Data-Loads'!$C$92:$C$105</c:f>
              <c:numCache>
                <c:formatCode>General</c:formatCode>
                <c:ptCount val="14"/>
                <c:pt idx="0">
                  <c:v>3800.0</c:v>
                </c:pt>
                <c:pt idx="1">
                  <c:v>3766.0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3778.0</c:v>
                </c:pt>
                <c:pt idx="6">
                  <c:v>3761.0</c:v>
                </c:pt>
                <c:pt idx="7">
                  <c:v>3798.0</c:v>
                </c:pt>
                <c:pt idx="8">
                  <c:v>1493.0</c:v>
                </c:pt>
                <c:pt idx="9">
                  <c:v>1538.0</c:v>
                </c:pt>
                <c:pt idx="10">
                  <c:v>1578.0</c:v>
                </c:pt>
                <c:pt idx="11">
                  <c:v>208.0</c:v>
                </c:pt>
                <c:pt idx="12">
                  <c:v>232.0</c:v>
                </c:pt>
                <c:pt idx="13">
                  <c:v>4215.0</c:v>
                </c:pt>
              </c:numCache>
            </c:numRef>
          </c:val>
        </c:ser>
        <c:ser>
          <c:idx val="2"/>
          <c:order val="2"/>
          <c:tx>
            <c:strRef>
              <c:f>'Data-Loads'!$D$91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'Data-Loads'!$D$92:$D$105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215.778</c:v>
                </c:pt>
                <c:pt idx="4">
                  <c:v>195.53</c:v>
                </c:pt>
                <c:pt idx="5">
                  <c:v>3803.58</c:v>
                </c:pt>
                <c:pt idx="6">
                  <c:v>3777.178</c:v>
                </c:pt>
                <c:pt idx="7">
                  <c:v>3828.258</c:v>
                </c:pt>
                <c:pt idx="8">
                  <c:v>1486.857</c:v>
                </c:pt>
                <c:pt idx="9">
                  <c:v>1553.184</c:v>
                </c:pt>
                <c:pt idx="10">
                  <c:v>1608.094</c:v>
                </c:pt>
                <c:pt idx="11">
                  <c:v>203.007</c:v>
                </c:pt>
                <c:pt idx="12">
                  <c:v>225.64</c:v>
                </c:pt>
                <c:pt idx="13">
                  <c:v>4313.176</c:v>
                </c:pt>
              </c:numCache>
            </c:numRef>
          </c:val>
        </c:ser>
        <c:ser>
          <c:idx val="3"/>
          <c:order val="3"/>
          <c:tx>
            <c:strRef>
              <c:f>'Data-Loads'!$E$91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'Data-Loads'!$E$92:$E$105</c:f>
              <c:numCache>
                <c:formatCode>General</c:formatCode>
                <c:ptCount val="14"/>
                <c:pt idx="0">
                  <c:v>3793.962485345838</c:v>
                </c:pt>
                <c:pt idx="1">
                  <c:v>3755.56858147714</c:v>
                </c:pt>
                <c:pt idx="2">
                  <c:v>3739.15592028136</c:v>
                </c:pt>
                <c:pt idx="3">
                  <c:v>215.1230949589684</c:v>
                </c:pt>
                <c:pt idx="4">
                  <c:v>194.6072684642438</c:v>
                </c:pt>
                <c:pt idx="5">
                  <c:v>3786.049237983588</c:v>
                </c:pt>
                <c:pt idx="6">
                  <c:v>3769.05041031653</c:v>
                </c:pt>
                <c:pt idx="7">
                  <c:v>3808.616647127785</c:v>
                </c:pt>
                <c:pt idx="8">
                  <c:v>1497.655334114889</c:v>
                </c:pt>
                <c:pt idx="9">
                  <c:v>1606.682297772568</c:v>
                </c:pt>
                <c:pt idx="10">
                  <c:v>1652.696365767878</c:v>
                </c:pt>
                <c:pt idx="11">
                  <c:v>212.1922626025791</c:v>
                </c:pt>
                <c:pt idx="12">
                  <c:v>235.052754982415</c:v>
                </c:pt>
                <c:pt idx="13">
                  <c:v>4302.754982415006</c:v>
                </c:pt>
              </c:numCache>
            </c:numRef>
          </c:val>
        </c:ser>
        <c:ser>
          <c:idx val="4"/>
          <c:order val="4"/>
          <c:tx>
            <c:strRef>
              <c:f>'Data-Loads'!$F$91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'Data-Loads'!$F$92:$F$105</c:f>
              <c:numCache>
                <c:formatCode>General</c:formatCode>
                <c:ptCount val="14"/>
                <c:pt idx="0">
                  <c:v>3797.644795555556</c:v>
                </c:pt>
                <c:pt idx="1">
                  <c:v>3763.065131666667</c:v>
                </c:pt>
                <c:pt idx="2">
                  <c:v>3746.901674444444</c:v>
                </c:pt>
                <c:pt idx="3">
                  <c:v>217.0004241666667</c:v>
                </c:pt>
                <c:pt idx="4">
                  <c:v>196.2814691666667</c:v>
                </c:pt>
                <c:pt idx="5">
                  <c:v>3776.02695</c:v>
                </c:pt>
                <c:pt idx="6">
                  <c:v>3759.036741111111</c:v>
                </c:pt>
                <c:pt idx="7">
                  <c:v>3795.492555</c:v>
                </c:pt>
                <c:pt idx="8">
                  <c:v>1491.220988888889</c:v>
                </c:pt>
                <c:pt idx="9">
                  <c:v>1537.346117222222</c:v>
                </c:pt>
                <c:pt idx="10">
                  <c:v>1576.601439722222</c:v>
                </c:pt>
                <c:pt idx="11">
                  <c:v>206.3653905555556</c:v>
                </c:pt>
                <c:pt idx="12">
                  <c:v>229.55627</c:v>
                </c:pt>
                <c:pt idx="13">
                  <c:v>4274.256658333333</c:v>
                </c:pt>
              </c:numCache>
            </c:numRef>
          </c:val>
        </c:ser>
        <c:ser>
          <c:idx val="6"/>
          <c:order val="5"/>
          <c:tx>
            <c:strRef>
              <c:f>'Data-Loads'!$G$91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'Data-Loads'!$G$92:$G$105</c:f>
              <c:numCache>
                <c:formatCode>General</c:formatCode>
                <c:ptCount val="14"/>
                <c:pt idx="0">
                  <c:v>3799.73664000005</c:v>
                </c:pt>
                <c:pt idx="1">
                  <c:v>3764.61120000003</c:v>
                </c:pt>
                <c:pt idx="2">
                  <c:v>3748.42943999997</c:v>
                </c:pt>
                <c:pt idx="3">
                  <c:v>218.985312000003</c:v>
                </c:pt>
                <c:pt idx="4">
                  <c:v>197.674848</c:v>
                </c:pt>
                <c:pt idx="5">
                  <c:v>3777.79584000004</c:v>
                </c:pt>
                <c:pt idx="6">
                  <c:v>3760.86815999995</c:v>
                </c:pt>
                <c:pt idx="7">
                  <c:v>3797.86847999998</c:v>
                </c:pt>
                <c:pt idx="8">
                  <c:v>1492.48512000002</c:v>
                </c:pt>
                <c:pt idx="9">
                  <c:v>1537.81152000002</c:v>
                </c:pt>
                <c:pt idx="10">
                  <c:v>1577.72831999999</c:v>
                </c:pt>
                <c:pt idx="11">
                  <c:v>207.588863999999</c:v>
                </c:pt>
                <c:pt idx="12">
                  <c:v>231.350783999997</c:v>
                </c:pt>
                <c:pt idx="13">
                  <c:v>4276.54079999996</c:v>
                </c:pt>
              </c:numCache>
            </c:numRef>
          </c:val>
        </c:ser>
        <c:ser>
          <c:idx val="7"/>
          <c:order val="6"/>
          <c:tx>
            <c:strRef>
              <c:f>'Data-Loads'!$H$91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'Data-Loads'!$H$92:$H$105</c:f>
              <c:numCache>
                <c:formatCode>General</c:formatCode>
                <c:ptCount val="14"/>
                <c:pt idx="0">
                  <c:v>3797.94912000004</c:v>
                </c:pt>
                <c:pt idx="1">
                  <c:v>3763.23621999999</c:v>
                </c:pt>
                <c:pt idx="2">
                  <c:v>3746.81050999999</c:v>
                </c:pt>
                <c:pt idx="3">
                  <c:v>219.769479000001</c:v>
                </c:pt>
                <c:pt idx="4">
                  <c:v>198.564316000001</c:v>
                </c:pt>
                <c:pt idx="5">
                  <c:v>3775.82163</c:v>
                </c:pt>
                <c:pt idx="6">
                  <c:v>3759.68683999999</c:v>
                </c:pt>
                <c:pt idx="7">
                  <c:v>3795.91167</c:v>
                </c:pt>
                <c:pt idx="8">
                  <c:v>1492.42302</c:v>
                </c:pt>
                <c:pt idx="9">
                  <c:v>1537.30011</c:v>
                </c:pt>
                <c:pt idx="10">
                  <c:v>1577.12326</c:v>
                </c:pt>
                <c:pt idx="11">
                  <c:v>208.02347</c:v>
                </c:pt>
                <c:pt idx="12">
                  <c:v>231.733516999999</c:v>
                </c:pt>
                <c:pt idx="13">
                  <c:v>4276.54079999996</c:v>
                </c:pt>
              </c:numCache>
            </c:numRef>
          </c:val>
        </c:ser>
        <c:ser>
          <c:idx val="8"/>
          <c:order val="7"/>
          <c:tx>
            <c:strRef>
              <c:f>'Data-Loads'!$I$91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'Data-Loads'!$I$92:$I$105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3748.90198556172</c:v>
                </c:pt>
                <c:pt idx="3">
                  <c:v>219.354089962286</c:v>
                </c:pt>
                <c:pt idx="4">
                  <c:v>197.967131903391</c:v>
                </c:pt>
                <c:pt idx="5">
                  <c:v>3778.33179308815</c:v>
                </c:pt>
                <c:pt idx="6">
                  <c:v>3761.30533620614</c:v>
                </c:pt>
                <c:pt idx="7">
                  <c:v>3797.75253208232</c:v>
                </c:pt>
                <c:pt idx="8">
                  <c:v>1493.02698925171</c:v>
                </c:pt>
                <c:pt idx="9">
                  <c:v>1537.79385006956</c:v>
                </c:pt>
                <c:pt idx="10">
                  <c:v>1577.60072805147</c:v>
                </c:pt>
                <c:pt idx="11">
                  <c:v>207.812313789174</c:v>
                </c:pt>
                <c:pt idx="12">
                  <c:v>231.644959872966</c:v>
                </c:pt>
                <c:pt idx="13">
                  <c:v>4276.69451365922</c:v>
                </c:pt>
              </c:numCache>
            </c:numRef>
          </c:val>
        </c:ser>
        <c:ser>
          <c:idx val="9"/>
          <c:order val="8"/>
          <c:tx>
            <c:strRef>
              <c:f>'Data-Loads'!$J$91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'Data-Loads'!$J$92:$J$105</c:f>
              <c:numCache>
                <c:formatCode>General</c:formatCode>
                <c:ptCount val="14"/>
                <c:pt idx="0">
                  <c:v>3800.4</c:v>
                </c:pt>
                <c:pt idx="1">
                  <c:v>3765.0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3778.2</c:v>
                </c:pt>
                <c:pt idx="6">
                  <c:v>3761.1</c:v>
                </c:pt>
                <c:pt idx="7">
                  <c:v>3798.1</c:v>
                </c:pt>
                <c:pt idx="8">
                  <c:v>1492.7</c:v>
                </c:pt>
                <c:pt idx="9">
                  <c:v>1538.1</c:v>
                </c:pt>
                <c:pt idx="10">
                  <c:v>1578.1</c:v>
                </c:pt>
                <c:pt idx="11">
                  <c:v>207.7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</c:ser>
        <c:ser>
          <c:idx val="10"/>
          <c:order val="9"/>
          <c:tx>
            <c:strRef>
              <c:f>'Data-Loads'!$K$91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'Data-Loads'!$K$92:$K$105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3779.0</c:v>
                </c:pt>
                <c:pt idx="6">
                  <c:v>3760.8</c:v>
                </c:pt>
                <c:pt idx="7">
                  <c:v>3798.6</c:v>
                </c:pt>
                <c:pt idx="8">
                  <c:v>1493.1</c:v>
                </c:pt>
                <c:pt idx="9">
                  <c:v>1537.7</c:v>
                </c:pt>
                <c:pt idx="10">
                  <c:v>1577.7</c:v>
                </c:pt>
                <c:pt idx="11">
                  <c:v>207.9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</c:ser>
        <c:ser>
          <c:idx val="5"/>
          <c:order val="10"/>
          <c:tx>
            <c:strRef>
              <c:f>'Data-Loads'!$L$91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'Data-Loads'!$L$92:$L$105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715832"/>
        <c:axId val="-1998712008"/>
      </c:barChart>
      <c:catAx>
        <c:axId val="-199871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712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7120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0444610002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7158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 Sensitivities</a:t>
            </a:r>
          </a:p>
        </c:rich>
      </c:tx>
      <c:layout>
        <c:manualLayout>
          <c:xMode val="edge"/>
          <c:yMode val="edge"/>
          <c:x val="0.22671106178320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74065561449658"/>
          <c:y val="0.169222403480152"/>
          <c:w val="0.901920117920887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'Data-Delta'!$B$139:$B$157</c:f>
              <c:numCache>
                <c:formatCode>General</c:formatCode>
                <c:ptCount val="19"/>
                <c:pt idx="0">
                  <c:v>-35.0</c:v>
                </c:pt>
                <c:pt idx="1">
                  <c:v>-16.0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-3567.0</c:v>
                </c:pt>
                <c:pt idx="6">
                  <c:v>13.0</c:v>
                </c:pt>
                <c:pt idx="7">
                  <c:v>-17.0</c:v>
                </c:pt>
                <c:pt idx="8">
                  <c:v>37.0</c:v>
                </c:pt>
                <c:pt idx="9">
                  <c:v>-2285.0</c:v>
                </c:pt>
                <c:pt idx="10">
                  <c:v>-2241.0</c:v>
                </c:pt>
                <c:pt idx="11">
                  <c:v>44.0</c:v>
                </c:pt>
                <c:pt idx="12">
                  <c:v>11.0</c:v>
                </c:pt>
                <c:pt idx="13">
                  <c:v>-1329.0</c:v>
                </c:pt>
                <c:pt idx="14">
                  <c:v>10.0</c:v>
                </c:pt>
                <c:pt idx="15">
                  <c:v>24.0</c:v>
                </c:pt>
                <c:pt idx="16">
                  <c:v>-1316.0</c:v>
                </c:pt>
                <c:pt idx="17">
                  <c:v>13.0</c:v>
                </c:pt>
                <c:pt idx="18">
                  <c:v>476.0</c:v>
                </c:pt>
              </c:numCache>
            </c:numRef>
          </c:val>
        </c:ser>
        <c:ser>
          <c:idx val="1"/>
          <c:order val="1"/>
          <c:tx>
            <c:strRef>
              <c:f>'Data-Delta'!$C$138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'Data-Delta'!$C$139:$C$157</c:f>
              <c:numCache>
                <c:formatCode>General</c:formatCode>
                <c:ptCount val="19"/>
                <c:pt idx="0">
                  <c:v>-34.0</c:v>
                </c:pt>
                <c:pt idx="1">
                  <c:v>-17.0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-3568.0</c:v>
                </c:pt>
                <c:pt idx="6">
                  <c:v>12.0</c:v>
                </c:pt>
                <c:pt idx="7">
                  <c:v>-17.0</c:v>
                </c:pt>
                <c:pt idx="8">
                  <c:v>37.0</c:v>
                </c:pt>
                <c:pt idx="9">
                  <c:v>-2285.0</c:v>
                </c:pt>
                <c:pt idx="10">
                  <c:v>-2240.0</c:v>
                </c:pt>
                <c:pt idx="11">
                  <c:v>45.0</c:v>
                </c:pt>
                <c:pt idx="12">
                  <c:v>40.0</c:v>
                </c:pt>
                <c:pt idx="13">
                  <c:v>-1330.0</c:v>
                </c:pt>
                <c:pt idx="14">
                  <c:v>10.0</c:v>
                </c:pt>
                <c:pt idx="15">
                  <c:v>24.0</c:v>
                </c:pt>
                <c:pt idx="16">
                  <c:v>-1346.0</c:v>
                </c:pt>
                <c:pt idx="17">
                  <c:v>13.0</c:v>
                </c:pt>
                <c:pt idx="18">
                  <c:v>415.0</c:v>
                </c:pt>
              </c:numCache>
            </c:numRef>
          </c:val>
        </c:ser>
        <c:ser>
          <c:idx val="2"/>
          <c:order val="2"/>
          <c:tx>
            <c:strRef>
              <c:f>'Data-Delta'!$D$138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'Data-Delta'!$D$139:$D$157</c:f>
              <c:numCache>
                <c:formatCode>General</c:formatCode>
                <c:ptCount val="19"/>
                <c:pt idx="0">
                  <c:v>-37.88999999999987</c:v>
                </c:pt>
                <c:pt idx="1">
                  <c:v>-40.0999999999999</c:v>
                </c:pt>
                <c:pt idx="2">
                  <c:v>-77.98999999999978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-3608.05</c:v>
                </c:pt>
                <c:pt idx="6">
                  <c:v>0.0</c:v>
                </c:pt>
                <c:pt idx="7">
                  <c:v>-26.40200000000004</c:v>
                </c:pt>
                <c:pt idx="8">
                  <c:v>51.07999999999992</c:v>
                </c:pt>
                <c:pt idx="9">
                  <c:v>-2316.723</c:v>
                </c:pt>
                <c:pt idx="10">
                  <c:v>-2250.396</c:v>
                </c:pt>
                <c:pt idx="11">
                  <c:v>66.327</c:v>
                </c:pt>
                <c:pt idx="12">
                  <c:v>54.91000000000008</c:v>
                </c:pt>
                <c:pt idx="13">
                  <c:v>-1350.177</c:v>
                </c:pt>
                <c:pt idx="14">
                  <c:v>7.477000000000004</c:v>
                </c:pt>
                <c:pt idx="15">
                  <c:v>22.63299999999998</c:v>
                </c:pt>
                <c:pt idx="16">
                  <c:v>-1382.454</c:v>
                </c:pt>
                <c:pt idx="17">
                  <c:v>9.861999999999994</c:v>
                </c:pt>
                <c:pt idx="18">
                  <c:v>471.7060000000006</c:v>
                </c:pt>
              </c:numCache>
            </c:numRef>
          </c:val>
        </c:ser>
        <c:ser>
          <c:idx val="3"/>
          <c:order val="3"/>
          <c:tx>
            <c:strRef>
              <c:f>'Data-Delta'!$E$138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'Data-Delta'!$E$139:$E$157</c:f>
              <c:numCache>
                <c:formatCode>General</c:formatCode>
                <c:ptCount val="19"/>
                <c:pt idx="0">
                  <c:v>-38.39390386869854</c:v>
                </c:pt>
                <c:pt idx="1">
                  <c:v>-16.41266119577949</c:v>
                </c:pt>
                <c:pt idx="2">
                  <c:v>-54.80656506447804</c:v>
                </c:pt>
                <c:pt idx="3">
                  <c:v>-3578.83939038687</c:v>
                </c:pt>
                <c:pt idx="4">
                  <c:v>-20.51582649472451</c:v>
                </c:pt>
                <c:pt idx="5">
                  <c:v>-3560.961313012895</c:v>
                </c:pt>
                <c:pt idx="6">
                  <c:v>30.48065650644821</c:v>
                </c:pt>
                <c:pt idx="7">
                  <c:v>-16.99882766705787</c:v>
                </c:pt>
                <c:pt idx="8">
                  <c:v>39.56623681125484</c:v>
                </c:pt>
                <c:pt idx="9">
                  <c:v>-2288.393903868699</c:v>
                </c:pt>
                <c:pt idx="10">
                  <c:v>-2179.36694021102</c:v>
                </c:pt>
                <c:pt idx="11">
                  <c:v>109.0269636576791</c:v>
                </c:pt>
                <c:pt idx="12">
                  <c:v>46.0140679953106</c:v>
                </c:pt>
                <c:pt idx="13">
                  <c:v>-1394.490035169989</c:v>
                </c:pt>
                <c:pt idx="14">
                  <c:v>17.5849941383353</c:v>
                </c:pt>
                <c:pt idx="15">
                  <c:v>22.86049237983582</c:v>
                </c:pt>
                <c:pt idx="16">
                  <c:v>-1417.643610785463</c:v>
                </c:pt>
                <c:pt idx="17">
                  <c:v>19.92966002344662</c:v>
                </c:pt>
                <c:pt idx="18">
                  <c:v>508.7924970691683</c:v>
                </c:pt>
              </c:numCache>
            </c:numRef>
          </c:val>
        </c:ser>
        <c:ser>
          <c:idx val="4"/>
          <c:order val="4"/>
          <c:tx>
            <c:strRef>
              <c:f>'Data-Delta'!$F$138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'Data-Delta'!$F$139:$F$157</c:f>
              <c:numCache>
                <c:formatCode>General</c:formatCode>
                <c:ptCount val="19"/>
                <c:pt idx="0">
                  <c:v>-34.57966388888917</c:v>
                </c:pt>
                <c:pt idx="1">
                  <c:v>-16.16345722222241</c:v>
                </c:pt>
                <c:pt idx="2">
                  <c:v>-50.74312111111158</c:v>
                </c:pt>
                <c:pt idx="3">
                  <c:v>-3580.644371388889</c:v>
                </c:pt>
                <c:pt idx="4">
                  <c:v>-20.71895499999999</c:v>
                </c:pt>
                <c:pt idx="5">
                  <c:v>-3566.7836625</c:v>
                </c:pt>
                <c:pt idx="6">
                  <c:v>12.96181833333367</c:v>
                </c:pt>
                <c:pt idx="7">
                  <c:v>-16.99020888888936</c:v>
                </c:pt>
                <c:pt idx="8">
                  <c:v>36.45581388888922</c:v>
                </c:pt>
                <c:pt idx="9">
                  <c:v>-2284.805961111112</c:v>
                </c:pt>
                <c:pt idx="10">
                  <c:v>-2238.680832777778</c:v>
                </c:pt>
                <c:pt idx="11">
                  <c:v>46.12512833333357</c:v>
                </c:pt>
                <c:pt idx="12">
                  <c:v>39.25532249999992</c:v>
                </c:pt>
                <c:pt idx="13">
                  <c:v>-1330.980726666667</c:v>
                </c:pt>
                <c:pt idx="14">
                  <c:v>10.08392138888888</c:v>
                </c:pt>
                <c:pt idx="15">
                  <c:v>23.19087944444442</c:v>
                </c:pt>
                <c:pt idx="16">
                  <c:v>-1347.045169722222</c:v>
                </c:pt>
                <c:pt idx="17">
                  <c:v>12.55584583333331</c:v>
                </c:pt>
                <c:pt idx="18">
                  <c:v>476.6118627777769</c:v>
                </c:pt>
              </c:numCache>
            </c:numRef>
          </c:val>
        </c:ser>
        <c:ser>
          <c:idx val="6"/>
          <c:order val="5"/>
          <c:tx>
            <c:strRef>
              <c:f>'Data-Delta'!$G$138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'Data-Delta'!$G$139:$G$157</c:f>
              <c:numCache>
                <c:formatCode>General</c:formatCode>
                <c:ptCount val="19"/>
                <c:pt idx="0">
                  <c:v>-35.12544000002026</c:v>
                </c:pt>
                <c:pt idx="1">
                  <c:v>-16.18176000005997</c:v>
                </c:pt>
                <c:pt idx="2">
                  <c:v>-51.30720000008023</c:v>
                </c:pt>
                <c:pt idx="3">
                  <c:v>-3580.751328000047</c:v>
                </c:pt>
                <c:pt idx="4">
                  <c:v>-21.31046400000301</c:v>
                </c:pt>
                <c:pt idx="5">
                  <c:v>-3566.93635200003</c:v>
                </c:pt>
                <c:pt idx="6">
                  <c:v>13.18464000000995</c:v>
                </c:pt>
                <c:pt idx="7">
                  <c:v>-16.92768000008982</c:v>
                </c:pt>
                <c:pt idx="8">
                  <c:v>37.00032000003011</c:v>
                </c:pt>
                <c:pt idx="9">
                  <c:v>-2285.31072000002</c:v>
                </c:pt>
                <c:pt idx="10">
                  <c:v>-2239.98432000002</c:v>
                </c:pt>
                <c:pt idx="11">
                  <c:v>45.32639999999992</c:v>
                </c:pt>
                <c:pt idx="12">
                  <c:v>39.91679999996995</c:v>
                </c:pt>
                <c:pt idx="13">
                  <c:v>-1330.222656000021</c:v>
                </c:pt>
                <c:pt idx="14">
                  <c:v>9.914015999999008</c:v>
                </c:pt>
                <c:pt idx="15">
                  <c:v>23.76191999999799</c:v>
                </c:pt>
                <c:pt idx="16">
                  <c:v>-1346.377535999993</c:v>
                </c:pt>
                <c:pt idx="17">
                  <c:v>12.36547199999399</c:v>
                </c:pt>
                <c:pt idx="18">
                  <c:v>476.8041599999096</c:v>
                </c:pt>
              </c:numCache>
            </c:numRef>
          </c:val>
        </c:ser>
        <c:ser>
          <c:idx val="7"/>
          <c:order val="6"/>
          <c:tx>
            <c:strRef>
              <c:f>'Data-Delta'!$H$138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'Data-Delta'!$H$139:$H$157</c:f>
              <c:numCache>
                <c:formatCode>General</c:formatCode>
                <c:ptCount val="19"/>
                <c:pt idx="0">
                  <c:v>-34.71290000004956</c:v>
                </c:pt>
                <c:pt idx="1">
                  <c:v>-16.42571000000044</c:v>
                </c:pt>
                <c:pt idx="2">
                  <c:v>-51.13861000005</c:v>
                </c:pt>
                <c:pt idx="3">
                  <c:v>-3578.179641000039</c:v>
                </c:pt>
                <c:pt idx="4">
                  <c:v>-21.205163</c:v>
                </c:pt>
                <c:pt idx="5">
                  <c:v>-3564.67190399999</c:v>
                </c:pt>
                <c:pt idx="6">
                  <c:v>12.58541000000969</c:v>
                </c:pt>
                <c:pt idx="7">
                  <c:v>-16.13479000001007</c:v>
                </c:pt>
                <c:pt idx="8">
                  <c:v>36.22483000001012</c:v>
                </c:pt>
                <c:pt idx="9">
                  <c:v>-2283.39861</c:v>
                </c:pt>
                <c:pt idx="10">
                  <c:v>-2238.52152</c:v>
                </c:pt>
                <c:pt idx="11">
                  <c:v>44.87708999999995</c:v>
                </c:pt>
                <c:pt idx="12">
                  <c:v>39.82315000000017</c:v>
                </c:pt>
                <c:pt idx="13">
                  <c:v>-1329.27664</c:v>
                </c:pt>
                <c:pt idx="14">
                  <c:v>9.45915399999899</c:v>
                </c:pt>
                <c:pt idx="15">
                  <c:v>23.71004699999901</c:v>
                </c:pt>
                <c:pt idx="16">
                  <c:v>-1345.389743000001</c:v>
                </c:pt>
                <c:pt idx="17">
                  <c:v>11.964037999998</c:v>
                </c:pt>
                <c:pt idx="18">
                  <c:v>478.59167999992</c:v>
                </c:pt>
              </c:numCache>
            </c:numRef>
          </c:val>
        </c:ser>
        <c:ser>
          <c:idx val="11"/>
          <c:order val="7"/>
          <c:tx>
            <c:strRef>
              <c:f>'Data-Delta'!$I$138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'Data-Delta'!$I$139:$I$157</c:f>
              <c:numCache>
                <c:formatCode>General</c:formatCode>
                <c:ptCount val="19"/>
                <c:pt idx="0">
                  <c:v>-35.11606544504002</c:v>
                </c:pt>
                <c:pt idx="1">
                  <c:v>-16.34182048656021</c:v>
                </c:pt>
                <c:pt idx="2">
                  <c:v>-51.45788593160023</c:v>
                </c:pt>
                <c:pt idx="3">
                  <c:v>-3581.005781531034</c:v>
                </c:pt>
                <c:pt idx="4">
                  <c:v>-21.386958058895</c:v>
                </c:pt>
                <c:pt idx="5">
                  <c:v>-3567.276674144889</c:v>
                </c:pt>
                <c:pt idx="6">
                  <c:v>13.08798703986986</c:v>
                </c:pt>
                <c:pt idx="7">
                  <c:v>-17.02645688200982</c:v>
                </c:pt>
                <c:pt idx="8">
                  <c:v>36.4471958761801</c:v>
                </c:pt>
                <c:pt idx="9">
                  <c:v>-2285.30480383644</c:v>
                </c:pt>
                <c:pt idx="10">
                  <c:v>-2240.53794301859</c:v>
                </c:pt>
                <c:pt idx="11">
                  <c:v>44.7668608178501</c:v>
                </c:pt>
                <c:pt idx="12">
                  <c:v>39.80687798191002</c:v>
                </c:pt>
                <c:pt idx="13">
                  <c:v>-1329.981536280386</c:v>
                </c:pt>
                <c:pt idx="14">
                  <c:v>9.845181885783006</c:v>
                </c:pt>
                <c:pt idx="15">
                  <c:v>23.83264608379201</c:v>
                </c:pt>
                <c:pt idx="16">
                  <c:v>-1345.955768178504</c:v>
                </c:pt>
                <c:pt idx="17">
                  <c:v>12.29086991068002</c:v>
                </c:pt>
                <c:pt idx="18">
                  <c:v>476.3346421659002</c:v>
                </c:pt>
              </c:numCache>
            </c:numRef>
          </c:val>
        </c:ser>
        <c:ser>
          <c:idx val="12"/>
          <c:order val="8"/>
          <c:tx>
            <c:strRef>
              <c:f>'Data-Delta'!$J$138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'Data-Delta'!$J$139:$J$157</c:f>
              <c:numCache>
                <c:formatCode>General</c:formatCode>
                <c:ptCount val="19"/>
                <c:pt idx="0">
                  <c:v>-35.4000000000001</c:v>
                </c:pt>
                <c:pt idx="1">
                  <c:v>-16.19999999999982</c:v>
                </c:pt>
                <c:pt idx="2">
                  <c:v>-51.5999999999999</c:v>
                </c:pt>
                <c:pt idx="3">
                  <c:v>-3581.1</c:v>
                </c:pt>
                <c:pt idx="4">
                  <c:v>-21.40000000000001</c:v>
                </c:pt>
                <c:pt idx="5">
                  <c:v>-3567.1</c:v>
                </c:pt>
                <c:pt idx="6">
                  <c:v>13.19999999999982</c:v>
                </c:pt>
                <c:pt idx="7">
                  <c:v>-17.09999999999991</c:v>
                </c:pt>
                <c:pt idx="8">
                  <c:v>37.0</c:v>
                </c:pt>
                <c:pt idx="9">
                  <c:v>-2285.5</c:v>
                </c:pt>
                <c:pt idx="10">
                  <c:v>-2240.1</c:v>
                </c:pt>
                <c:pt idx="11">
                  <c:v>45.39999999999986</c:v>
                </c:pt>
                <c:pt idx="12">
                  <c:v>40.0</c:v>
                </c:pt>
                <c:pt idx="13">
                  <c:v>-1330.4</c:v>
                </c:pt>
                <c:pt idx="14">
                  <c:v>9.799999999999982</c:v>
                </c:pt>
                <c:pt idx="15">
                  <c:v>23.90000000000001</c:v>
                </c:pt>
                <c:pt idx="16">
                  <c:v>-1346.5</c:v>
                </c:pt>
                <c:pt idx="17">
                  <c:v>12.29999999999998</c:v>
                </c:pt>
                <c:pt idx="18">
                  <c:v>476.4000000000001</c:v>
                </c:pt>
              </c:numCache>
            </c:numRef>
          </c:val>
        </c:ser>
        <c:ser>
          <c:idx val="13"/>
          <c:order val="9"/>
          <c:tx>
            <c:strRef>
              <c:f>'Data-Delta'!$K$138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'Data-Delta'!$K$139:$K$157</c:f>
              <c:numCache>
                <c:formatCode>General</c:formatCode>
                <c:ptCount val="19"/>
                <c:pt idx="0">
                  <c:v>-35.0999999999999</c:v>
                </c:pt>
                <c:pt idx="1">
                  <c:v>-16.80000000000018</c:v>
                </c:pt>
                <c:pt idx="2">
                  <c:v>-51.9000000000001</c:v>
                </c:pt>
                <c:pt idx="3">
                  <c:v>-3581.2</c:v>
                </c:pt>
                <c:pt idx="4">
                  <c:v>-21.89999999999998</c:v>
                </c:pt>
                <c:pt idx="5">
                  <c:v>-3568.0</c:v>
                </c:pt>
                <c:pt idx="6">
                  <c:v>13.69999999999982</c:v>
                </c:pt>
                <c:pt idx="7">
                  <c:v>-18.19999999999982</c:v>
                </c:pt>
                <c:pt idx="8">
                  <c:v>37.79999999999972</c:v>
                </c:pt>
                <c:pt idx="9">
                  <c:v>-2285.9</c:v>
                </c:pt>
                <c:pt idx="10">
                  <c:v>-2241.3</c:v>
                </c:pt>
                <c:pt idx="11">
                  <c:v>44.60000000000014</c:v>
                </c:pt>
                <c:pt idx="12">
                  <c:v>40.0</c:v>
                </c:pt>
                <c:pt idx="13">
                  <c:v>-1329.8</c:v>
                </c:pt>
                <c:pt idx="14">
                  <c:v>10.59999999999999</c:v>
                </c:pt>
                <c:pt idx="15">
                  <c:v>23.69999999999999</c:v>
                </c:pt>
                <c:pt idx="16">
                  <c:v>-1346.1</c:v>
                </c:pt>
                <c:pt idx="17">
                  <c:v>12.40000000000001</c:v>
                </c:pt>
                <c:pt idx="18">
                  <c:v>476.4000000000001</c:v>
                </c:pt>
              </c:numCache>
            </c:numRef>
          </c:val>
        </c:ser>
        <c:ser>
          <c:idx val="5"/>
          <c:order val="10"/>
          <c:tx>
            <c:strRef>
              <c:f>'Data-Delta'!$L$138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'Data-Delta'!$L$139:$L$157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617304"/>
        <c:axId val="-1998613480"/>
      </c:barChart>
      <c:catAx>
        <c:axId val="-199861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613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86134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61730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Latent Coil Load</a:t>
            </a:r>
          </a:p>
        </c:rich>
      </c:tx>
      <c:layout>
        <c:manualLayout>
          <c:xMode val="edge"/>
          <c:yMode val="edge"/>
          <c:x val="0.31226790879774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47417074497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'Data-Loads'!$B$108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'Data-Loads'!$B$109:$B$122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740.0</c:v>
                </c:pt>
                <c:pt idx="7">
                  <c:v>740.0</c:v>
                </c:pt>
                <c:pt idx="8">
                  <c:v>740.0</c:v>
                </c:pt>
                <c:pt idx="9">
                  <c:v>2958.0</c:v>
                </c:pt>
                <c:pt idx="10">
                  <c:v>2959.0</c:v>
                </c:pt>
                <c:pt idx="11">
                  <c:v>370.0</c:v>
                </c:pt>
                <c:pt idx="12">
                  <c:v>370.0</c:v>
                </c:pt>
                <c:pt idx="13">
                  <c:v>1222.0</c:v>
                </c:pt>
              </c:numCache>
            </c:numRef>
          </c:val>
        </c:ser>
        <c:ser>
          <c:idx val="1"/>
          <c:order val="1"/>
          <c:tx>
            <c:strRef>
              <c:f>'Data-Loads'!$C$108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'Data-Loads'!$C$109:$C$122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370.0</c:v>
                </c:pt>
                <c:pt idx="12">
                  <c:v>370.0</c:v>
                </c:pt>
                <c:pt idx="13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'Data-Loads'!$D$108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'Data-Loads'!$D$109:$D$122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3"/>
          <c:order val="3"/>
          <c:tx>
            <c:strRef>
              <c:f>'Data-Loads'!$E$108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'Data-Loads'!$E$109:$E$122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741.5005861664712</c:v>
                </c:pt>
                <c:pt idx="6">
                  <c:v>739.4490035169988</c:v>
                </c:pt>
                <c:pt idx="7">
                  <c:v>740.3282532239156</c:v>
                </c:pt>
                <c:pt idx="8">
                  <c:v>738.862837045721</c:v>
                </c:pt>
                <c:pt idx="9">
                  <c:v>2927.901524032825</c:v>
                </c:pt>
                <c:pt idx="10">
                  <c:v>2929.953106682297</c:v>
                </c:pt>
                <c:pt idx="11">
                  <c:v>366.3540445486518</c:v>
                </c:pt>
                <c:pt idx="12">
                  <c:v>366.6471277842908</c:v>
                </c:pt>
                <c:pt idx="13">
                  <c:v>1219.226260257913</c:v>
                </c:pt>
              </c:numCache>
            </c:numRef>
          </c:val>
        </c:ser>
        <c:ser>
          <c:idx val="4"/>
          <c:order val="4"/>
          <c:tx>
            <c:strRef>
              <c:f>'Data-Loads'!$F$108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'Data-Loads'!$F$109:$F$122</c:f>
              <c:numCache>
                <c:formatCode>General</c:formatCode>
                <c:ptCount val="14"/>
                <c:pt idx="0">
                  <c:v>0.00494611111071208</c:v>
                </c:pt>
                <c:pt idx="1">
                  <c:v>0.00370999999995547</c:v>
                </c:pt>
                <c:pt idx="2">
                  <c:v>0.00422944444426321</c:v>
                </c:pt>
                <c:pt idx="3">
                  <c:v>0.000795000000010759</c:v>
                </c:pt>
                <c:pt idx="4">
                  <c:v>0.00067805555556788</c:v>
                </c:pt>
                <c:pt idx="5">
                  <c:v>732.695574444444</c:v>
                </c:pt>
                <c:pt idx="6">
                  <c:v>732.0119188888893</c:v>
                </c:pt>
                <c:pt idx="7">
                  <c:v>733.1666877777774</c:v>
                </c:pt>
                <c:pt idx="8">
                  <c:v>733.6466794444445</c:v>
                </c:pt>
                <c:pt idx="9">
                  <c:v>2943.861931666666</c:v>
                </c:pt>
                <c:pt idx="10">
                  <c:v>2945.988433055555</c:v>
                </c:pt>
                <c:pt idx="11">
                  <c:v>367.9364330555555</c:v>
                </c:pt>
                <c:pt idx="12">
                  <c:v>368.1455711111111</c:v>
                </c:pt>
                <c:pt idx="13">
                  <c:v>1210.221202222223</c:v>
                </c:pt>
              </c:numCache>
            </c:numRef>
          </c:val>
        </c:ser>
        <c:ser>
          <c:idx val="6"/>
          <c:order val="5"/>
          <c:tx>
            <c:strRef>
              <c:f>'Data-Loads'!$G$108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'Data-Loads'!$G$109:$G$122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'Data-Loads'!$H$108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'Data-Loads'!$H$109:$H$122</c:f>
              <c:numCache>
                <c:formatCode>General</c:formatCode>
                <c:ptCount val="14"/>
                <c:pt idx="0">
                  <c:v>3.31379167799999E-14</c:v>
                </c:pt>
                <c:pt idx="1">
                  <c:v>2.6911818E-15</c:v>
                </c:pt>
                <c:pt idx="2">
                  <c:v>3.81028842E-15</c:v>
                </c:pt>
                <c:pt idx="3">
                  <c:v>3.14148594000001E-14</c:v>
                </c:pt>
                <c:pt idx="4">
                  <c:v>-2.753349E-16</c:v>
                </c:pt>
                <c:pt idx="5">
                  <c:v>739.20687</c:v>
                </c:pt>
                <c:pt idx="6">
                  <c:v>739.194659999999</c:v>
                </c:pt>
                <c:pt idx="7">
                  <c:v>739.189179999996</c:v>
                </c:pt>
                <c:pt idx="8">
                  <c:v>739.211519999996</c:v>
                </c:pt>
                <c:pt idx="9">
                  <c:v>2956.79924</c:v>
                </c:pt>
                <c:pt idx="10">
                  <c:v>2956.81946</c:v>
                </c:pt>
                <c:pt idx="11">
                  <c:v>369.646846</c:v>
                </c:pt>
                <c:pt idx="12">
                  <c:v>369.605499999999</c:v>
                </c:pt>
                <c:pt idx="13">
                  <c:v>1221.024</c:v>
                </c:pt>
              </c:numCache>
            </c:numRef>
          </c:val>
        </c:ser>
        <c:ser>
          <c:idx val="8"/>
          <c:order val="7"/>
          <c:tx>
            <c:strRef>
              <c:f>'Data-Loads'!$I$108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'Data-Loads'!$I$109:$I$122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739.195588923833</c:v>
                </c:pt>
                <c:pt idx="6">
                  <c:v>739.239572924818</c:v>
                </c:pt>
                <c:pt idx="7">
                  <c:v>739.245434941578</c:v>
                </c:pt>
                <c:pt idx="8">
                  <c:v>739.315696622342</c:v>
                </c:pt>
                <c:pt idx="9">
                  <c:v>2957.4712615408</c:v>
                </c:pt>
                <c:pt idx="10">
                  <c:v>2957.5223705233</c:v>
                </c:pt>
                <c:pt idx="11">
                  <c:v>369.715567939381</c:v>
                </c:pt>
                <c:pt idx="12">
                  <c:v>369.729401293576</c:v>
                </c:pt>
                <c:pt idx="13">
                  <c:v>1221.10626214979</c:v>
                </c:pt>
              </c:numCache>
            </c:numRef>
          </c:val>
        </c:ser>
        <c:ser>
          <c:idx val="9"/>
          <c:order val="8"/>
          <c:tx>
            <c:strRef>
              <c:f>'Data-Loads'!$J$108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'Data-Loads'!$J$109:$J$122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10"/>
          <c:order val="9"/>
          <c:tx>
            <c:strRef>
              <c:f>'Data-Loads'!$K$108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'Data-Loads'!$K$109:$K$122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739.4</c:v>
                </c:pt>
                <c:pt idx="6">
                  <c:v>739.1</c:v>
                </c:pt>
                <c:pt idx="7">
                  <c:v>739.3</c:v>
                </c:pt>
                <c:pt idx="8">
                  <c:v>739.4</c:v>
                </c:pt>
                <c:pt idx="9">
                  <c:v>2956.1</c:v>
                </c:pt>
                <c:pt idx="10">
                  <c:v>2956.2</c:v>
                </c:pt>
                <c:pt idx="11">
                  <c:v>369.8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'Data-Loads'!$L$108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'Data-Loads'!$L$109:$L$122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415544"/>
        <c:axId val="-1999419384"/>
      </c:barChart>
      <c:catAx>
        <c:axId val="-1999415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419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419384"/>
        <c:scaling>
          <c:orientation val="minMax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0956913420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4155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625272331154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Coil Load Sensitivities</a:t>
            </a:r>
          </a:p>
        </c:rich>
      </c:tx>
      <c:layout>
        <c:manualLayout>
          <c:xMode val="edge"/>
          <c:yMode val="edge"/>
          <c:x val="0.239881613022567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30839166746776"/>
          <c:y val="0.169222403480152"/>
          <c:w val="0.906242757391175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'Data-Delta'!$B$161:$B$179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2219.0</c:v>
                </c:pt>
                <c:pt idx="11">
                  <c:v>2218.0</c:v>
                </c:pt>
                <c:pt idx="12">
                  <c:v>1.0</c:v>
                </c:pt>
                <c:pt idx="13">
                  <c:v>-2588.0</c:v>
                </c:pt>
                <c:pt idx="14">
                  <c:v>370.0</c:v>
                </c:pt>
                <c:pt idx="15">
                  <c:v>0.0</c:v>
                </c:pt>
                <c:pt idx="16">
                  <c:v>-2589.0</c:v>
                </c:pt>
                <c:pt idx="17">
                  <c:v>370.0</c:v>
                </c:pt>
                <c:pt idx="18">
                  <c:v>1222.0</c:v>
                </c:pt>
              </c:numCache>
            </c:numRef>
          </c:val>
        </c:ser>
        <c:ser>
          <c:idx val="1"/>
          <c:order val="1"/>
          <c:tx>
            <c:strRef>
              <c:f>'Data-Delta'!$C$160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'Data-Delta'!$C$161:$C$179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2218.0</c:v>
                </c:pt>
                <c:pt idx="11">
                  <c:v>2218.0</c:v>
                </c:pt>
                <c:pt idx="12">
                  <c:v>0.0</c:v>
                </c:pt>
                <c:pt idx="13">
                  <c:v>-2587.0</c:v>
                </c:pt>
                <c:pt idx="14">
                  <c:v>370.0</c:v>
                </c:pt>
                <c:pt idx="15">
                  <c:v>0.0</c:v>
                </c:pt>
                <c:pt idx="16">
                  <c:v>-2587.0</c:v>
                </c:pt>
                <c:pt idx="17">
                  <c:v>370.0</c:v>
                </c:pt>
                <c:pt idx="18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'Data-Delta'!$D$160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'Data-Delta'!$D$161:$D$179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</c:v>
                </c:pt>
                <c:pt idx="11">
                  <c:v>2217.6</c:v>
                </c:pt>
                <c:pt idx="12">
                  <c:v>0.0</c:v>
                </c:pt>
                <c:pt idx="13">
                  <c:v>-2587.2</c:v>
                </c:pt>
                <c:pt idx="14">
                  <c:v>369.6</c:v>
                </c:pt>
                <c:pt idx="15">
                  <c:v>0.0</c:v>
                </c:pt>
                <c:pt idx="16">
                  <c:v>-2587.2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3"/>
          <c:order val="3"/>
          <c:tx>
            <c:strRef>
              <c:f>'Data-Delta'!$E$160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'Data-Delta'!$E$161:$E$179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741.5005861664712</c:v>
                </c:pt>
                <c:pt idx="7">
                  <c:v>-2.051582649472493</c:v>
                </c:pt>
                <c:pt idx="8">
                  <c:v>0.879249706916767</c:v>
                </c:pt>
                <c:pt idx="9">
                  <c:v>-2.6377491207503</c:v>
                </c:pt>
                <c:pt idx="10">
                  <c:v>2186.400937866354</c:v>
                </c:pt>
                <c:pt idx="11">
                  <c:v>2189.038686987104</c:v>
                </c:pt>
                <c:pt idx="12">
                  <c:v>2.051582649472493</c:v>
                </c:pt>
                <c:pt idx="13">
                  <c:v>-2561.547479484173</c:v>
                </c:pt>
                <c:pt idx="14">
                  <c:v>366.3540445486518</c:v>
                </c:pt>
                <c:pt idx="15">
                  <c:v>0.29308323563896</c:v>
                </c:pt>
                <c:pt idx="16">
                  <c:v>-2563.305978898007</c:v>
                </c:pt>
                <c:pt idx="17">
                  <c:v>366.6471277842908</c:v>
                </c:pt>
                <c:pt idx="18">
                  <c:v>1219.226260257913</c:v>
                </c:pt>
              </c:numCache>
            </c:numRef>
          </c:val>
        </c:ser>
        <c:ser>
          <c:idx val="4"/>
          <c:order val="4"/>
          <c:tx>
            <c:strRef>
              <c:f>'Data-Delta'!$F$160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'Data-Delta'!$F$161:$F$179</c:f>
              <c:numCache>
                <c:formatCode>General</c:formatCode>
                <c:ptCount val="19"/>
                <c:pt idx="0">
                  <c:v>-0.00123611111075661</c:v>
                </c:pt>
                <c:pt idx="1">
                  <c:v>0.000519444444307737</c:v>
                </c:pt>
                <c:pt idx="2">
                  <c:v>-0.000716666666448873</c:v>
                </c:pt>
                <c:pt idx="3">
                  <c:v>-0.00415111111070132</c:v>
                </c:pt>
                <c:pt idx="4">
                  <c:v>-0.000116944444442879</c:v>
                </c:pt>
                <c:pt idx="5">
                  <c:v>-0.00303194444438759</c:v>
                </c:pt>
                <c:pt idx="6">
                  <c:v>732.691864444444</c:v>
                </c:pt>
                <c:pt idx="7">
                  <c:v>-0.683655555554651</c:v>
                </c:pt>
                <c:pt idx="8">
                  <c:v>1.154768888888157</c:v>
                </c:pt>
                <c:pt idx="9">
                  <c:v>0.951105000000553</c:v>
                </c:pt>
                <c:pt idx="10">
                  <c:v>2211.166357222222</c:v>
                </c:pt>
                <c:pt idx="11">
                  <c:v>2210.215252222222</c:v>
                </c:pt>
                <c:pt idx="12">
                  <c:v>2.126501388888755</c:v>
                </c:pt>
                <c:pt idx="13">
                  <c:v>-2575.925498611111</c:v>
                </c:pt>
                <c:pt idx="14">
                  <c:v>367.935755</c:v>
                </c:pt>
                <c:pt idx="15">
                  <c:v>0.20913805555557</c:v>
                </c:pt>
                <c:pt idx="16">
                  <c:v>-2577.842861944444</c:v>
                </c:pt>
                <c:pt idx="17">
                  <c:v>368.1447761111111</c:v>
                </c:pt>
                <c:pt idx="18">
                  <c:v>1210.216256111112</c:v>
                </c:pt>
              </c:numCache>
            </c:numRef>
          </c:val>
        </c:ser>
        <c:ser>
          <c:idx val="6"/>
          <c:order val="5"/>
          <c:tx>
            <c:strRef>
              <c:f>'Data-Delta'!$G$160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'Data-Delta'!$G$161:$G$179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739.200000000009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2217.600000000031</c:v>
                </c:pt>
                <c:pt idx="11">
                  <c:v>2217.600000000031</c:v>
                </c:pt>
                <c:pt idx="12">
                  <c:v>0.0</c:v>
                </c:pt>
                <c:pt idx="13">
                  <c:v>-2587.200000000035</c:v>
                </c:pt>
                <c:pt idx="14">
                  <c:v>369.600000000005</c:v>
                </c:pt>
                <c:pt idx="15">
                  <c:v>0.0</c:v>
                </c:pt>
                <c:pt idx="16">
                  <c:v>-2587.200000000035</c:v>
                </c:pt>
                <c:pt idx="17">
                  <c:v>369.600000000005</c:v>
                </c:pt>
                <c:pt idx="18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'Data-Delta'!$H$160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'Data-Delta'!$H$161:$H$179</c:f>
              <c:numCache>
                <c:formatCode>General</c:formatCode>
                <c:ptCount val="19"/>
                <c:pt idx="0">
                  <c:v>-3.04467349799999E-14</c:v>
                </c:pt>
                <c:pt idx="1">
                  <c:v>1.11910662E-15</c:v>
                </c:pt>
                <c:pt idx="2">
                  <c:v>-2.93276283599999E-14</c:v>
                </c:pt>
                <c:pt idx="3">
                  <c:v>-1.7230573799998E-15</c:v>
                </c:pt>
                <c:pt idx="4">
                  <c:v>-3.16901943000001E-14</c:v>
                </c:pt>
                <c:pt idx="5">
                  <c:v>-2.9665167E-15</c:v>
                </c:pt>
                <c:pt idx="6">
                  <c:v>739.20687</c:v>
                </c:pt>
                <c:pt idx="7">
                  <c:v>-0.012210000001005</c:v>
                </c:pt>
                <c:pt idx="8">
                  <c:v>-0.00548000000298998</c:v>
                </c:pt>
                <c:pt idx="9">
                  <c:v>0.00464999999599058</c:v>
                </c:pt>
                <c:pt idx="10">
                  <c:v>2217.59237</c:v>
                </c:pt>
                <c:pt idx="11">
                  <c:v>2217.587720000004</c:v>
                </c:pt>
                <c:pt idx="12">
                  <c:v>0.0202200000003359</c:v>
                </c:pt>
                <c:pt idx="13">
                  <c:v>-2587.152394</c:v>
                </c:pt>
                <c:pt idx="14">
                  <c:v>369.646846</c:v>
                </c:pt>
                <c:pt idx="15">
                  <c:v>-0.0413460000009991</c:v>
                </c:pt>
                <c:pt idx="16">
                  <c:v>-2587.213960000001</c:v>
                </c:pt>
                <c:pt idx="17">
                  <c:v>369.605499999999</c:v>
                </c:pt>
                <c:pt idx="18">
                  <c:v>1221.024</c:v>
                </c:pt>
              </c:numCache>
            </c:numRef>
          </c:val>
        </c:ser>
        <c:ser>
          <c:idx val="11"/>
          <c:order val="7"/>
          <c:tx>
            <c:strRef>
              <c:f>'Data-Delta'!$I$160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'Data-Delta'!$I$161:$I$179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739.195588923833</c:v>
                </c:pt>
                <c:pt idx="7">
                  <c:v>0.0439840009850059</c:v>
                </c:pt>
                <c:pt idx="8">
                  <c:v>0.00586201675992015</c:v>
                </c:pt>
                <c:pt idx="9">
                  <c:v>0.120107698508946</c:v>
                </c:pt>
                <c:pt idx="10">
                  <c:v>2218.275672616967</c:v>
                </c:pt>
                <c:pt idx="11">
                  <c:v>2218.155564918458</c:v>
                </c:pt>
                <c:pt idx="12">
                  <c:v>0.0511089825004092</c:v>
                </c:pt>
                <c:pt idx="13">
                  <c:v>-2587.755693601419</c:v>
                </c:pt>
                <c:pt idx="14">
                  <c:v>369.715567939381</c:v>
                </c:pt>
                <c:pt idx="15">
                  <c:v>0.0138333541950146</c:v>
                </c:pt>
                <c:pt idx="16">
                  <c:v>-2587.792969229724</c:v>
                </c:pt>
                <c:pt idx="17">
                  <c:v>369.729401293576</c:v>
                </c:pt>
                <c:pt idx="18">
                  <c:v>1221.10626214979</c:v>
                </c:pt>
              </c:numCache>
            </c:numRef>
          </c:val>
        </c:ser>
        <c:ser>
          <c:idx val="12"/>
          <c:order val="8"/>
          <c:tx>
            <c:strRef>
              <c:f>'Data-Delta'!$J$160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'Data-Delta'!$J$161:$J$179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</c:v>
                </c:pt>
                <c:pt idx="11">
                  <c:v>2217.6</c:v>
                </c:pt>
                <c:pt idx="12">
                  <c:v>0.0</c:v>
                </c:pt>
                <c:pt idx="13">
                  <c:v>-2587.2</c:v>
                </c:pt>
                <c:pt idx="14">
                  <c:v>369.6</c:v>
                </c:pt>
                <c:pt idx="15">
                  <c:v>0.0</c:v>
                </c:pt>
                <c:pt idx="16">
                  <c:v>-2587.2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13"/>
          <c:order val="9"/>
          <c:tx>
            <c:strRef>
              <c:f>'Data-Delta'!$K$160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'Data-Delta'!$K$161:$K$179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739.4</c:v>
                </c:pt>
                <c:pt idx="7">
                  <c:v>-0.299999999999954</c:v>
                </c:pt>
                <c:pt idx="8">
                  <c:v>0.199999999999932</c:v>
                </c:pt>
                <c:pt idx="9">
                  <c:v>0.0</c:v>
                </c:pt>
                <c:pt idx="10">
                  <c:v>2216.7</c:v>
                </c:pt>
                <c:pt idx="11">
                  <c:v>2216.7</c:v>
                </c:pt>
                <c:pt idx="12">
                  <c:v>0.099999999999909</c:v>
                </c:pt>
                <c:pt idx="13">
                  <c:v>-2586.3</c:v>
                </c:pt>
                <c:pt idx="14">
                  <c:v>369.8</c:v>
                </c:pt>
                <c:pt idx="15">
                  <c:v>-0.199999999999989</c:v>
                </c:pt>
                <c:pt idx="16">
                  <c:v>-2586.6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'Data-Delta'!$L$160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'Data-Delta'!$L$161:$L$179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514136"/>
        <c:axId val="-1999517976"/>
      </c:barChart>
      <c:catAx>
        <c:axId val="-1999514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517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5179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51413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Indoor Drybulb Temperature</a:t>
            </a:r>
          </a:p>
        </c:rich>
      </c:tx>
      <c:layout>
        <c:manualLayout>
          <c:xMode val="edge"/>
          <c:yMode val="edge"/>
          <c:x val="0.21248621391804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'Data-TempHum'!$B$10:$B$23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1"/>
          <c:order val="1"/>
          <c:tx>
            <c:strRef>
              <c:f>'Data-TempHum'!$C$9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'Data-TempHum'!$C$10:$C$23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2"/>
          <c:order val="2"/>
          <c:tx>
            <c:strRef>
              <c:f>'Data-TempHum'!$D$9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'Data-TempHum'!$D$10:$D$23</c:f>
              <c:numCache>
                <c:formatCode>General</c:formatCode>
                <c:ptCount val="14"/>
                <c:pt idx="0">
                  <c:v>22.3</c:v>
                </c:pt>
                <c:pt idx="1">
                  <c:v>22.3</c:v>
                </c:pt>
                <c:pt idx="2">
                  <c:v>26.8</c:v>
                </c:pt>
                <c:pt idx="3">
                  <c:v>22.1</c:v>
                </c:pt>
                <c:pt idx="4">
                  <c:v>22.1</c:v>
                </c:pt>
                <c:pt idx="5">
                  <c:v>22.3</c:v>
                </c:pt>
                <c:pt idx="6">
                  <c:v>26.8</c:v>
                </c:pt>
                <c:pt idx="7">
                  <c:v>23.4</c:v>
                </c:pt>
                <c:pt idx="8">
                  <c:v>22.2</c:v>
                </c:pt>
                <c:pt idx="9">
                  <c:v>22.3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26.8</c:v>
                </c:pt>
              </c:numCache>
            </c:numRef>
          </c:val>
        </c:ser>
        <c:ser>
          <c:idx val="3"/>
          <c:order val="3"/>
          <c:tx>
            <c:strRef>
              <c:f>'Data-TempHum'!$E$9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'Data-TempHum'!$E$10:$E$23</c:f>
              <c:numCache>
                <c:formatCode>General</c:formatCode>
                <c:ptCount val="14"/>
                <c:pt idx="0">
                  <c:v>22.33333333333334</c:v>
                </c:pt>
                <c:pt idx="1">
                  <c:v>22.27777777777777</c:v>
                </c:pt>
                <c:pt idx="2">
                  <c:v>26.72222222222222</c:v>
                </c:pt>
                <c:pt idx="3">
                  <c:v>22.11111111111111</c:v>
                </c:pt>
                <c:pt idx="4">
                  <c:v>22.11111111111111</c:v>
                </c:pt>
                <c:pt idx="5">
                  <c:v>22.33333333333334</c:v>
                </c:pt>
                <c:pt idx="6">
                  <c:v>26.72222222222222</c:v>
                </c:pt>
                <c:pt idx="7">
                  <c:v>23.44444444444445</c:v>
                </c:pt>
                <c:pt idx="8">
                  <c:v>22.22222222222222</c:v>
                </c:pt>
                <c:pt idx="9">
                  <c:v>22.27777777777777</c:v>
                </c:pt>
                <c:pt idx="10">
                  <c:v>22.33333333333334</c:v>
                </c:pt>
                <c:pt idx="11">
                  <c:v>22.11111111111111</c:v>
                </c:pt>
                <c:pt idx="12">
                  <c:v>22.11111111111111</c:v>
                </c:pt>
                <c:pt idx="13">
                  <c:v>26.77777777777778</c:v>
                </c:pt>
              </c:numCache>
            </c:numRef>
          </c:val>
        </c:ser>
        <c:ser>
          <c:idx val="4"/>
          <c:order val="4"/>
          <c:tx>
            <c:strRef>
              <c:f>'Data-TempHum'!$F$9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'Data-TempHum'!$F$10:$F$23</c:f>
              <c:numCache>
                <c:formatCode>General</c:formatCode>
                <c:ptCount val="14"/>
                <c:pt idx="0">
                  <c:v>22.19991223214284</c:v>
                </c:pt>
                <c:pt idx="1">
                  <c:v>22.19988322916665</c:v>
                </c:pt>
                <c:pt idx="2">
                  <c:v>26.70000058035704</c:v>
                </c:pt>
                <c:pt idx="3">
                  <c:v>22.19999461309504</c:v>
                </c:pt>
                <c:pt idx="4">
                  <c:v>22.19999111607116</c:v>
                </c:pt>
                <c:pt idx="5">
                  <c:v>22.19988998511904</c:v>
                </c:pt>
                <c:pt idx="6">
                  <c:v>26.69989595238094</c:v>
                </c:pt>
                <c:pt idx="7">
                  <c:v>23.29988340773809</c:v>
                </c:pt>
                <c:pt idx="8">
                  <c:v>22.19994970238094</c:v>
                </c:pt>
                <c:pt idx="9">
                  <c:v>22.19996010416665</c:v>
                </c:pt>
                <c:pt idx="10">
                  <c:v>22.1999751488095</c:v>
                </c:pt>
                <c:pt idx="11">
                  <c:v>22.19999465773812</c:v>
                </c:pt>
                <c:pt idx="12">
                  <c:v>22.19999663690475</c:v>
                </c:pt>
                <c:pt idx="13">
                  <c:v>26.6998724702381</c:v>
                </c:pt>
              </c:numCache>
            </c:numRef>
          </c:val>
        </c:ser>
        <c:ser>
          <c:idx val="5"/>
          <c:order val="5"/>
          <c:tx>
            <c:strRef>
              <c:f>'Data-TempHum'!$G$9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'Data-TempHum'!$G$10:$G$23</c:f>
              <c:numCache>
                <c:formatCode>General</c:formatCode>
                <c:ptCount val="14"/>
                <c:pt idx="0">
                  <c:v>22.2000000000003</c:v>
                </c:pt>
                <c:pt idx="1">
                  <c:v>22.2000000000003</c:v>
                </c:pt>
                <c:pt idx="2">
                  <c:v>26.7000000000003</c:v>
                </c:pt>
                <c:pt idx="3">
                  <c:v>22.2000000000003</c:v>
                </c:pt>
                <c:pt idx="4">
                  <c:v>22.2000000000003</c:v>
                </c:pt>
                <c:pt idx="5">
                  <c:v>22.2000000000003</c:v>
                </c:pt>
                <c:pt idx="6">
                  <c:v>26.7000000000003</c:v>
                </c:pt>
                <c:pt idx="7">
                  <c:v>23.2999999999997</c:v>
                </c:pt>
                <c:pt idx="8">
                  <c:v>22.2000000000003</c:v>
                </c:pt>
                <c:pt idx="9">
                  <c:v>22.2000000000003</c:v>
                </c:pt>
                <c:pt idx="10">
                  <c:v>22.2000000000003</c:v>
                </c:pt>
                <c:pt idx="11">
                  <c:v>22.2000000000003</c:v>
                </c:pt>
                <c:pt idx="12">
                  <c:v>22.2000000000003</c:v>
                </c:pt>
                <c:pt idx="13">
                  <c:v>26.7338999999997</c:v>
                </c:pt>
              </c:numCache>
            </c:numRef>
          </c:val>
        </c:ser>
        <c:ser>
          <c:idx val="6"/>
          <c:order val="6"/>
          <c:tx>
            <c:strRef>
              <c:f>'Data-TempHum'!$H$9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'Data-TempHum'!$H$10:$H$23</c:f>
              <c:numCache>
                <c:formatCode>General</c:formatCode>
                <c:ptCount val="14"/>
                <c:pt idx="0">
                  <c:v>22.6345999999998</c:v>
                </c:pt>
                <c:pt idx="1">
                  <c:v>22.5241705357143</c:v>
                </c:pt>
                <c:pt idx="2">
                  <c:v>27.0784875</c:v>
                </c:pt>
                <c:pt idx="3">
                  <c:v>21.6377203869048</c:v>
                </c:pt>
                <c:pt idx="4">
                  <c:v>21.5096550595238</c:v>
                </c:pt>
                <c:pt idx="5">
                  <c:v>22.6771450892857</c:v>
                </c:pt>
                <c:pt idx="6">
                  <c:v>26.994762202381</c:v>
                </c:pt>
                <c:pt idx="7">
                  <c:v>23.7804913690475</c:v>
                </c:pt>
                <c:pt idx="8">
                  <c:v>22.1168677083334</c:v>
                </c:pt>
                <c:pt idx="9">
                  <c:v>22.3343773809524</c:v>
                </c:pt>
                <c:pt idx="10">
                  <c:v>22.3681665178572</c:v>
                </c:pt>
                <c:pt idx="11">
                  <c:v>21.9469151785714</c:v>
                </c:pt>
                <c:pt idx="12">
                  <c:v>22.0112748511904</c:v>
                </c:pt>
                <c:pt idx="13">
                  <c:v>26.7338999999997</c:v>
                </c:pt>
              </c:numCache>
            </c:numRef>
          </c:val>
        </c:ser>
        <c:ser>
          <c:idx val="7"/>
          <c:order val="7"/>
          <c:tx>
            <c:strRef>
              <c:f>'Data-TempHum'!$I$9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'Data-TempHum'!$I$10:$I$23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8"/>
          <c:order val="8"/>
          <c:tx>
            <c:strRef>
              <c:f>'Data-TempHum'!$J$9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'Data-TempHum'!$J$10:$J$23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9"/>
          <c:order val="9"/>
          <c:tx>
            <c:strRef>
              <c:f>'Data-TempHum'!$K$9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'Data-TempHum'!$K$10:$K$23</c:f>
              <c:numCache>
                <c:formatCode>General</c:formatCode>
                <c:ptCount val="14"/>
                <c:pt idx="0">
                  <c:v>22.216</c:v>
                </c:pt>
                <c:pt idx="1">
                  <c:v>22.214</c:v>
                </c:pt>
                <c:pt idx="2">
                  <c:v>26.712</c:v>
                </c:pt>
                <c:pt idx="3">
                  <c:v>22.187</c:v>
                </c:pt>
                <c:pt idx="4">
                  <c:v>22.185</c:v>
                </c:pt>
                <c:pt idx="5">
                  <c:v>22.216</c:v>
                </c:pt>
                <c:pt idx="6">
                  <c:v>26.714</c:v>
                </c:pt>
                <c:pt idx="7">
                  <c:v>23.317</c:v>
                </c:pt>
                <c:pt idx="8">
                  <c:v>22.199</c:v>
                </c:pt>
                <c:pt idx="9">
                  <c:v>22.205</c:v>
                </c:pt>
                <c:pt idx="10">
                  <c:v>22.206</c:v>
                </c:pt>
                <c:pt idx="11">
                  <c:v>22.194</c:v>
                </c:pt>
                <c:pt idx="12">
                  <c:v>22.195</c:v>
                </c:pt>
                <c:pt idx="13">
                  <c:v>26.713</c:v>
                </c:pt>
              </c:numCache>
            </c:numRef>
          </c:val>
        </c:ser>
        <c:ser>
          <c:idx val="10"/>
          <c:order val="10"/>
          <c:tx>
            <c:strRef>
              <c:f>'Data-TempHum'!$L$9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'Data-TempHum'!$L$10:$L$23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9608328"/>
        <c:axId val="-1999612168"/>
      </c:barChart>
      <c:catAx>
        <c:axId val="-199960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612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612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7030995106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6083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215686274509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Indoor Drybulb Temperature</a:t>
            </a:r>
          </a:p>
        </c:rich>
      </c:tx>
      <c:layout>
        <c:manualLayout>
          <c:xMode val="edge"/>
          <c:yMode val="edge"/>
          <c:x val="0.15835376848704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209244154431756"/>
          <c:w val="0.933407325194229"/>
          <c:h val="0.686895051658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'Data-TempHum'!$B$27:$B$40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'Data-TempHum'!$C$26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'Data-TempHum'!$C$27:$C$40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'Data-TempHum'!$D$26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'Data-TempHum'!$D$27:$D$40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'Data-TempHum'!$E$26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'Data-TempHum'!$E$27:$E$40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'Data-TempHum'!$F$26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'Data-TempHum'!$F$27:$F$40</c:f>
              <c:numCache>
                <c:formatCode>General</c:formatCode>
                <c:ptCount val="14"/>
                <c:pt idx="0">
                  <c:v>1.93694459465179E-5</c:v>
                </c:pt>
                <c:pt idx="1">
                  <c:v>2.43244522695443E-5</c:v>
                </c:pt>
                <c:pt idx="2">
                  <c:v>1.42322094284667E-5</c:v>
                </c:pt>
                <c:pt idx="3">
                  <c:v>2.25225279868373E-6</c:v>
                </c:pt>
                <c:pt idx="4">
                  <c:v>1.3513518920801E-6</c:v>
                </c:pt>
                <c:pt idx="5">
                  <c:v>2.70271609636059E-5</c:v>
                </c:pt>
                <c:pt idx="6">
                  <c:v>4.26967955992284E-5</c:v>
                </c:pt>
                <c:pt idx="7">
                  <c:v>4.37770430927634E-5</c:v>
                </c:pt>
                <c:pt idx="8">
                  <c:v>2.34234764930959E-5</c:v>
                </c:pt>
                <c:pt idx="9">
                  <c:v>2.0270306698266E-5</c:v>
                </c:pt>
                <c:pt idx="10">
                  <c:v>1.48648815050324E-5</c:v>
                </c:pt>
                <c:pt idx="11">
                  <c:v>4.05405502963825E-6</c:v>
                </c:pt>
                <c:pt idx="12">
                  <c:v>4.0540546682125E-6</c:v>
                </c:pt>
                <c:pt idx="13">
                  <c:v>4.23222995263159E-5</c:v>
                </c:pt>
              </c:numCache>
            </c:numRef>
          </c:val>
        </c:ser>
        <c:ser>
          <c:idx val="5"/>
          <c:order val="5"/>
          <c:tx>
            <c:strRef>
              <c:f>'Data-TempHum'!$G$26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'Data-TempHum'!$G$27:$G$40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'Data-TempHum'!$H$26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'Data-TempHum'!$H$27:$H$40</c:f>
              <c:numCache>
                <c:formatCode>General</c:formatCode>
                <c:ptCount val="14"/>
                <c:pt idx="0">
                  <c:v>0.0494817668525183</c:v>
                </c:pt>
                <c:pt idx="1">
                  <c:v>0.0479484915232528</c:v>
                </c:pt>
                <c:pt idx="2">
                  <c:v>0.0771830405963405</c:v>
                </c:pt>
                <c:pt idx="3">
                  <c:v>0.0563830190142556</c:v>
                </c:pt>
                <c:pt idx="4">
                  <c:v>0.0692712177799557</c:v>
                </c:pt>
                <c:pt idx="5">
                  <c:v>0.053798659187325</c:v>
                </c:pt>
                <c:pt idx="6">
                  <c:v>0.0451939524732095</c:v>
                </c:pt>
                <c:pt idx="7">
                  <c:v>0.0513025564134449</c:v>
                </c:pt>
                <c:pt idx="8">
                  <c:v>0.049735795073076</c:v>
                </c:pt>
                <c:pt idx="9">
                  <c:v>0.0349237405053078</c:v>
                </c:pt>
                <c:pt idx="10">
                  <c:v>0.0214590677164711</c:v>
                </c:pt>
                <c:pt idx="11">
                  <c:v>0.0282499838795276</c:v>
                </c:pt>
                <c:pt idx="12">
                  <c:v>0.0227156311199739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'Data-TempHum'!$I$26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'Data-TempHum'!$I$27:$I$40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'Data-TempHum'!$J$26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'Data-TempHum'!$J$27:$J$40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'Data-TempHum'!$K$26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'Data-TempHum'!$K$27:$K$40</c:f>
              <c:numCache>
                <c:formatCode>General</c:formatCode>
                <c:ptCount val="14"/>
                <c:pt idx="0">
                  <c:v>0.00171047893410156</c:v>
                </c:pt>
                <c:pt idx="1">
                  <c:v>0.00189069955883668</c:v>
                </c:pt>
                <c:pt idx="2">
                  <c:v>0.00172207247678943</c:v>
                </c:pt>
                <c:pt idx="3">
                  <c:v>0.00135214314688787</c:v>
                </c:pt>
                <c:pt idx="4">
                  <c:v>0.00153256704980854</c:v>
                </c:pt>
                <c:pt idx="5">
                  <c:v>0.00171047893410156</c:v>
                </c:pt>
                <c:pt idx="6">
                  <c:v>0.00157220932844194</c:v>
                </c:pt>
                <c:pt idx="7">
                  <c:v>0.00154393789938677</c:v>
                </c:pt>
                <c:pt idx="8">
                  <c:v>0.0013063651515834</c:v>
                </c:pt>
                <c:pt idx="9">
                  <c:v>0.000810628236883455</c:v>
                </c:pt>
                <c:pt idx="10">
                  <c:v>0.000720525983968217</c:v>
                </c:pt>
                <c:pt idx="11">
                  <c:v>0.000720915562764792</c:v>
                </c:pt>
                <c:pt idx="12">
                  <c:v>0.000630772696553408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'Data-TempHum'!$L$26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'Data-TempHum'!$L$27:$L$40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125400"/>
        <c:axId val="-2052354232"/>
      </c:barChart>
      <c:catAx>
        <c:axId val="-2052125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354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354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2860121685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125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COP</a:t>
            </a:r>
          </a:p>
        </c:rich>
      </c:tx>
      <c:layout>
        <c:manualLayout>
          <c:xMode val="edge"/>
          <c:yMode val="edge"/>
          <c:x val="0.21754352847958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'Data-COP'!$B$22:$B$35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0.00276243093922646</c:v>
                </c:pt>
                <c:pt idx="6">
                  <c:v>0.00260416666666661</c:v>
                </c:pt>
                <c:pt idx="7">
                  <c:v>0.0102739726027397</c:v>
                </c:pt>
                <c:pt idx="8">
                  <c:v>0.0</c:v>
                </c:pt>
                <c:pt idx="9">
                  <c:v>0.00495049504950484</c:v>
                </c:pt>
                <c:pt idx="10">
                  <c:v>0.00701754385964913</c:v>
                </c:pt>
                <c:pt idx="11">
                  <c:v>0.0</c:v>
                </c:pt>
                <c:pt idx="12">
                  <c:v>0.0</c:v>
                </c:pt>
                <c:pt idx="13">
                  <c:v>0.00552486187845304</c:v>
                </c:pt>
              </c:numCache>
            </c:numRef>
          </c:val>
        </c:ser>
        <c:ser>
          <c:idx val="1"/>
          <c:order val="1"/>
          <c:tx>
            <c:strRef>
              <c:f>'Data-COP'!$C$21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'Data-COP'!$C$22:$C$35</c:f>
              <c:numCache>
                <c:formatCode>General</c:formatCode>
                <c:ptCount val="14"/>
                <c:pt idx="0">
                  <c:v>0.000837170364169016</c:v>
                </c:pt>
                <c:pt idx="1">
                  <c:v>0.0104727707959306</c:v>
                </c:pt>
                <c:pt idx="2">
                  <c:v>0.00362116991643451</c:v>
                </c:pt>
                <c:pt idx="3">
                  <c:v>0.038239916186485</c:v>
                </c:pt>
                <c:pt idx="4">
                  <c:v>0.0559619604974396</c:v>
                </c:pt>
                <c:pt idx="5">
                  <c:v>0.00275482093663906</c:v>
                </c:pt>
                <c:pt idx="6">
                  <c:v>0.00520833333333334</c:v>
                </c:pt>
                <c:pt idx="7">
                  <c:v>0.00342465753424665</c:v>
                </c:pt>
                <c:pt idx="8">
                  <c:v>0.00589970501474927</c:v>
                </c:pt>
                <c:pt idx="9">
                  <c:v>0.00247524752475242</c:v>
                </c:pt>
                <c:pt idx="10">
                  <c:v>0.00350877192982464</c:v>
                </c:pt>
                <c:pt idx="11">
                  <c:v>0.0234604105571848</c:v>
                </c:pt>
                <c:pt idx="12">
                  <c:v>0.0173160173160173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'Data-COP'!$D$21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'Data-COP'!$D$22:$D$35</c:f>
              <c:numCache>
                <c:formatCode>General</c:formatCode>
                <c:ptCount val="14"/>
                <c:pt idx="0">
                  <c:v>0.00150622942725475</c:v>
                </c:pt>
                <c:pt idx="1">
                  <c:v>0.00173780681719626</c:v>
                </c:pt>
                <c:pt idx="2">
                  <c:v>0.000797584327181134</c:v>
                </c:pt>
                <c:pt idx="3">
                  <c:v>0.0126021263669502</c:v>
                </c:pt>
                <c:pt idx="4">
                  <c:v>0.0109893485643718</c:v>
                </c:pt>
                <c:pt idx="5">
                  <c:v>0.00146739195637351</c:v>
                </c:pt>
                <c:pt idx="6">
                  <c:v>0.00106143877075898</c:v>
                </c:pt>
                <c:pt idx="7">
                  <c:v>0.00120021345801986</c:v>
                </c:pt>
                <c:pt idx="8">
                  <c:v>0.00214661708741243</c:v>
                </c:pt>
                <c:pt idx="9">
                  <c:v>0.00233073306889984</c:v>
                </c:pt>
                <c:pt idx="10">
                  <c:v>0.00235966810464793</c:v>
                </c:pt>
                <c:pt idx="11">
                  <c:v>0.0071705148429657</c:v>
                </c:pt>
                <c:pt idx="12">
                  <c:v>0.00781077633697776</c:v>
                </c:pt>
                <c:pt idx="13">
                  <c:v>-1.28391089784468E-5</c:v>
                </c:pt>
              </c:numCache>
            </c:numRef>
          </c:val>
        </c:ser>
        <c:ser>
          <c:idx val="3"/>
          <c:order val="3"/>
          <c:tx>
            <c:strRef>
              <c:f>'Data-COP'!$E$21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'Data-COP'!$E$22:$E$35</c:f>
              <c:numCache>
                <c:formatCode>General</c:formatCode>
                <c:ptCount val="14"/>
                <c:pt idx="0">
                  <c:v>0.00124667126363058</c:v>
                </c:pt>
                <c:pt idx="1">
                  <c:v>0.00117143133462282</c:v>
                </c:pt>
                <c:pt idx="2">
                  <c:v>0.00110405741098537</c:v>
                </c:pt>
                <c:pt idx="3">
                  <c:v>0.00870455709165393</c:v>
                </c:pt>
                <c:pt idx="4">
                  <c:v>0.0189208128941837</c:v>
                </c:pt>
                <c:pt idx="5">
                  <c:v>0.00486486486486493</c:v>
                </c:pt>
                <c:pt idx="6">
                  <c:v>0.0032911392405063</c:v>
                </c:pt>
                <c:pt idx="7">
                  <c:v>0.0026798316970547</c:v>
                </c:pt>
                <c:pt idx="8">
                  <c:v>0.00402645959160189</c:v>
                </c:pt>
                <c:pt idx="9">
                  <c:v>0.00968703427719814</c:v>
                </c:pt>
                <c:pt idx="10">
                  <c:v>0.0102726364673512</c:v>
                </c:pt>
                <c:pt idx="11">
                  <c:v>0.0188024298524732</c:v>
                </c:pt>
                <c:pt idx="12">
                  <c:v>0.0166880616174581</c:v>
                </c:pt>
                <c:pt idx="13">
                  <c:v>0.00512405609492991</c:v>
                </c:pt>
              </c:numCache>
            </c:numRef>
          </c:val>
        </c:ser>
        <c:ser>
          <c:idx val="4"/>
          <c:order val="4"/>
          <c:tx>
            <c:strRef>
              <c:f>'Data-COP'!$F$21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'Data-COP'!$F$22:$F$35</c:f>
              <c:numCache>
                <c:formatCode>General</c:formatCode>
                <c:ptCount val="14"/>
                <c:pt idx="0">
                  <c:v>0.00260721344888011</c:v>
                </c:pt>
                <c:pt idx="1">
                  <c:v>0.00277308525519098</c:v>
                </c:pt>
                <c:pt idx="2">
                  <c:v>0.00274145626489777</c:v>
                </c:pt>
                <c:pt idx="3">
                  <c:v>0.00374280935967497</c:v>
                </c:pt>
                <c:pt idx="4">
                  <c:v>0.00380039333629351</c:v>
                </c:pt>
                <c:pt idx="5">
                  <c:v>0.0105532612040697</c:v>
                </c:pt>
                <c:pt idx="6">
                  <c:v>0.0110244912252442</c:v>
                </c:pt>
                <c:pt idx="7">
                  <c:v>0.0119214668649341</c:v>
                </c:pt>
                <c:pt idx="8">
                  <c:v>0.0151825516322207</c:v>
                </c:pt>
                <c:pt idx="9">
                  <c:v>0.0293306043144123</c:v>
                </c:pt>
                <c:pt idx="10">
                  <c:v>0.0342516599444082</c:v>
                </c:pt>
                <c:pt idx="11">
                  <c:v>0.0395626115142742</c:v>
                </c:pt>
                <c:pt idx="12">
                  <c:v>0.0433890192748548</c:v>
                </c:pt>
                <c:pt idx="13">
                  <c:v>0.0119680058281998</c:v>
                </c:pt>
              </c:numCache>
            </c:numRef>
          </c:val>
        </c:ser>
        <c:ser>
          <c:idx val="6"/>
          <c:order val="5"/>
          <c:tx>
            <c:strRef>
              <c:f>'Data-COP'!$G$21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'Data-COP'!$G$22:$G$35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'Data-COP'!$H$21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'Data-COP'!$H$22:$H$35</c:f>
              <c:numCache>
                <c:formatCode>General</c:formatCode>
                <c:ptCount val="14"/>
                <c:pt idx="0">
                  <c:v>0.0</c:v>
                </c:pt>
                <c:pt idx="1">
                  <c:v>0.0105919887861977</c:v>
                </c:pt>
                <c:pt idx="2">
                  <c:v>0.0122711069564123</c:v>
                </c:pt>
                <c:pt idx="3">
                  <c:v>0.17198141493053</c:v>
                </c:pt>
                <c:pt idx="4">
                  <c:v>0.204326422606215</c:v>
                </c:pt>
                <c:pt idx="5">
                  <c:v>0.00927593752615142</c:v>
                </c:pt>
                <c:pt idx="6">
                  <c:v>0.0101925609458754</c:v>
                </c:pt>
                <c:pt idx="7">
                  <c:v>0.00844290299489416</c:v>
                </c:pt>
                <c:pt idx="8">
                  <c:v>0.0434436491989732</c:v>
                </c:pt>
                <c:pt idx="9">
                  <c:v>0.0116866145754302</c:v>
                </c:pt>
                <c:pt idx="10">
                  <c:v>0.00910776552798273</c:v>
                </c:pt>
                <c:pt idx="11">
                  <c:v>0.100663339653029</c:v>
                </c:pt>
                <c:pt idx="12">
                  <c:v>0.0860600875848075</c:v>
                </c:pt>
                <c:pt idx="13">
                  <c:v>0.0</c:v>
                </c:pt>
              </c:numCache>
            </c:numRef>
          </c:val>
        </c:ser>
        <c:ser>
          <c:idx val="8"/>
          <c:order val="7"/>
          <c:tx>
            <c:strRef>
              <c:f>'Data-COP'!$I$21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'Data-COP'!$I$22:$I$35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'Data-COP'!$J$21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'Data-COP'!$J$22:$J$35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'Data-COP'!$K$21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'Data-COP'!$K$22:$K$35</c:f>
              <c:numCache>
                <c:formatCode>General</c:formatCode>
                <c:ptCount val="14"/>
                <c:pt idx="0">
                  <c:v>0.00012552301255238</c:v>
                </c:pt>
                <c:pt idx="1">
                  <c:v>0.000384615384615408</c:v>
                </c:pt>
                <c:pt idx="2">
                  <c:v>0.000306406685236797</c:v>
                </c:pt>
                <c:pt idx="3">
                  <c:v>-5.23560209424026E-5</c:v>
                </c:pt>
                <c:pt idx="4">
                  <c:v>3.61010830324068E-5</c:v>
                </c:pt>
                <c:pt idx="5">
                  <c:v>0.000964187327823768</c:v>
                </c:pt>
                <c:pt idx="6">
                  <c:v>0.000260416666666638</c:v>
                </c:pt>
                <c:pt idx="7">
                  <c:v>0.000307167235494771</c:v>
                </c:pt>
                <c:pt idx="8">
                  <c:v>0.000265486725663753</c:v>
                </c:pt>
                <c:pt idx="9">
                  <c:v>4.9504950495154E-5</c:v>
                </c:pt>
                <c:pt idx="10">
                  <c:v>0.000175438596491287</c:v>
                </c:pt>
                <c:pt idx="11">
                  <c:v>-8.7976539589368E-5</c:v>
                </c:pt>
                <c:pt idx="12">
                  <c:v>0.000129870129870019</c:v>
                </c:pt>
                <c:pt idx="13">
                  <c:v>8.28729281768478E-5</c:v>
                </c:pt>
              </c:numCache>
            </c:numRef>
          </c:val>
        </c:ser>
        <c:ser>
          <c:idx val="5"/>
          <c:order val="10"/>
          <c:tx>
            <c:strRef>
              <c:f>'Data-COP'!$L$21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'Data-COP'!$L$22:$L$35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102248"/>
        <c:axId val="-2052108696"/>
      </c:barChart>
      <c:catAx>
        <c:axId val="-2052102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108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108696"/>
        <c:scaling>
          <c:orientation val="minMax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849246209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1022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Indoor Humidity Ratio</a:t>
            </a:r>
          </a:p>
        </c:rich>
      </c:tx>
      <c:layout>
        <c:manualLayout>
          <c:xMode val="edge"/>
          <c:yMode val="edge"/>
          <c:x val="0.24780619958576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'Data-TempHum'!$B$45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'Data-TempHum'!$B$46:$B$59</c:f>
              <c:numCache>
                <c:formatCode>General</c:formatCode>
                <c:ptCount val="14"/>
                <c:pt idx="0">
                  <c:v>0.0075</c:v>
                </c:pt>
                <c:pt idx="1">
                  <c:v>0.0066</c:v>
                </c:pt>
                <c:pt idx="2">
                  <c:v>0.008</c:v>
                </c:pt>
                <c:pt idx="3">
                  <c:v>0.0075</c:v>
                </c:pt>
                <c:pt idx="4">
                  <c:v>0.0065</c:v>
                </c:pt>
                <c:pt idx="5">
                  <c:v>0.0083</c:v>
                </c:pt>
                <c:pt idx="6">
                  <c:v>0.0102</c:v>
                </c:pt>
                <c:pt idx="7">
                  <c:v>0.0093</c:v>
                </c:pt>
                <c:pt idx="8">
                  <c:v>0.0106</c:v>
                </c:pt>
                <c:pt idx="9">
                  <c:v>0.0164</c:v>
                </c:pt>
                <c:pt idx="10">
                  <c:v>0.0162</c:v>
                </c:pt>
                <c:pt idx="11">
                  <c:v>0.016</c:v>
                </c:pt>
                <c:pt idx="12">
                  <c:v>0.0156</c:v>
                </c:pt>
                <c:pt idx="13">
                  <c:v>0.0114</c:v>
                </c:pt>
              </c:numCache>
            </c:numRef>
          </c:val>
        </c:ser>
        <c:ser>
          <c:idx val="1"/>
          <c:order val="1"/>
          <c:tx>
            <c:strRef>
              <c:f>'Data-TempHum'!$C$45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'Data-TempHum'!$C$46:$C$59</c:f>
              <c:numCache>
                <c:formatCode>General</c:formatCode>
                <c:ptCount val="14"/>
                <c:pt idx="0">
                  <c:v>0.00691</c:v>
                </c:pt>
                <c:pt idx="1">
                  <c:v>0.00692</c:v>
                </c:pt>
                <c:pt idx="2">
                  <c:v>0.007</c:v>
                </c:pt>
                <c:pt idx="3">
                  <c:v>0.00691</c:v>
                </c:pt>
                <c:pt idx="4">
                  <c:v>0.00692</c:v>
                </c:pt>
                <c:pt idx="5">
                  <c:v>0.00853</c:v>
                </c:pt>
                <c:pt idx="6">
                  <c:v>0.0101</c:v>
                </c:pt>
                <c:pt idx="7">
                  <c:v>0.00985</c:v>
                </c:pt>
                <c:pt idx="8">
                  <c:v>0.0107</c:v>
                </c:pt>
                <c:pt idx="9">
                  <c:v>0.0164</c:v>
                </c:pt>
                <c:pt idx="10">
                  <c:v>0.0171</c:v>
                </c:pt>
                <c:pt idx="11">
                  <c:v>0.0161</c:v>
                </c:pt>
                <c:pt idx="12">
                  <c:v>0.0164</c:v>
                </c:pt>
                <c:pt idx="13">
                  <c:v>0.0115</c:v>
                </c:pt>
              </c:numCache>
            </c:numRef>
          </c:val>
        </c:ser>
        <c:ser>
          <c:idx val="2"/>
          <c:order val="2"/>
          <c:tx>
            <c:strRef>
              <c:f>'Data-TempHum'!$D$45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'Data-TempHum'!$D$46:$D$59</c:f>
              <c:numCache>
                <c:formatCode>General</c:formatCode>
                <c:ptCount val="14"/>
                <c:pt idx="0">
                  <c:v>0.0076</c:v>
                </c:pt>
                <c:pt idx="1">
                  <c:v>0.00702961</c:v>
                </c:pt>
                <c:pt idx="2">
                  <c:v>0.0078</c:v>
                </c:pt>
                <c:pt idx="3">
                  <c:v>0.0076</c:v>
                </c:pt>
                <c:pt idx="4">
                  <c:v>0.00706012</c:v>
                </c:pt>
                <c:pt idx="5">
                  <c:v>0.0082</c:v>
                </c:pt>
                <c:pt idx="6">
                  <c:v>0.00970104</c:v>
                </c:pt>
                <c:pt idx="7">
                  <c:v>0.00900387</c:v>
                </c:pt>
                <c:pt idx="8">
                  <c:v>0.01049435</c:v>
                </c:pt>
                <c:pt idx="9">
                  <c:v>0.01661399</c:v>
                </c:pt>
                <c:pt idx="10">
                  <c:v>0.01644063</c:v>
                </c:pt>
                <c:pt idx="11">
                  <c:v>0.01625432</c:v>
                </c:pt>
                <c:pt idx="12">
                  <c:v>0.01576443</c:v>
                </c:pt>
                <c:pt idx="13">
                  <c:v>0.01093289</c:v>
                </c:pt>
              </c:numCache>
            </c:numRef>
          </c:val>
        </c:ser>
        <c:ser>
          <c:idx val="3"/>
          <c:order val="3"/>
          <c:tx>
            <c:strRef>
              <c:f>'Data-TempHum'!$E$45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'Data-TempHum'!$E$46:$E$59</c:f>
              <c:numCache>
                <c:formatCode>General</c:formatCode>
                <c:ptCount val="14"/>
                <c:pt idx="0">
                  <c:v>0.0074</c:v>
                </c:pt>
                <c:pt idx="1">
                  <c:v>0.0064</c:v>
                </c:pt>
                <c:pt idx="2">
                  <c:v>0.0078</c:v>
                </c:pt>
                <c:pt idx="3">
                  <c:v>0.0073</c:v>
                </c:pt>
                <c:pt idx="4">
                  <c:v>0.0064</c:v>
                </c:pt>
                <c:pt idx="5">
                  <c:v>0.0083</c:v>
                </c:pt>
                <c:pt idx="6">
                  <c:v>0.0099</c:v>
                </c:pt>
                <c:pt idx="7">
                  <c:v>0.0092</c:v>
                </c:pt>
                <c:pt idx="8">
                  <c:v>0.0105</c:v>
                </c:pt>
                <c:pt idx="9">
                  <c:v>0.0164</c:v>
                </c:pt>
                <c:pt idx="10">
                  <c:v>0.0162</c:v>
                </c:pt>
                <c:pt idx="11">
                  <c:v>0.0159</c:v>
                </c:pt>
                <c:pt idx="12">
                  <c:v>0.0155</c:v>
                </c:pt>
                <c:pt idx="13">
                  <c:v>0.0111</c:v>
                </c:pt>
              </c:numCache>
            </c:numRef>
          </c:val>
        </c:ser>
        <c:ser>
          <c:idx val="4"/>
          <c:order val="4"/>
          <c:tx>
            <c:strRef>
              <c:f>'Data-TempHum'!$F$45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'Data-TempHum'!$F$46:$F$59</c:f>
              <c:numCache>
                <c:formatCode>General</c:formatCode>
                <c:ptCount val="14"/>
                <c:pt idx="0">
                  <c:v>0.00747446230014878</c:v>
                </c:pt>
                <c:pt idx="1">
                  <c:v>0.00658347816190473</c:v>
                </c:pt>
                <c:pt idx="2">
                  <c:v>0.00804022558750007</c:v>
                </c:pt>
                <c:pt idx="3">
                  <c:v>0.00747688229449399</c:v>
                </c:pt>
                <c:pt idx="4">
                  <c:v>0.00658625627916673</c:v>
                </c:pt>
                <c:pt idx="5">
                  <c:v>0.00842225921056547</c:v>
                </c:pt>
                <c:pt idx="6">
                  <c:v>0.0102778222127976</c:v>
                </c:pt>
                <c:pt idx="7">
                  <c:v>0.00939480820282737</c:v>
                </c:pt>
                <c:pt idx="8">
                  <c:v>0.0105713602693452</c:v>
                </c:pt>
                <c:pt idx="9">
                  <c:v>0.0161930667946429</c:v>
                </c:pt>
                <c:pt idx="10">
                  <c:v>0.0160668358735119</c:v>
                </c:pt>
                <c:pt idx="11">
                  <c:v>0.0158553081770833</c:v>
                </c:pt>
                <c:pt idx="12">
                  <c:v>0.0154457245029762</c:v>
                </c:pt>
                <c:pt idx="13">
                  <c:v>0.0114608901577381</c:v>
                </c:pt>
              </c:numCache>
            </c:numRef>
          </c:val>
        </c:ser>
        <c:ser>
          <c:idx val="5"/>
          <c:order val="5"/>
          <c:tx>
            <c:strRef>
              <c:f>'Data-TempHum'!$G$45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'Data-TempHum'!$G$46:$G$59</c:f>
              <c:numCache>
                <c:formatCode>General</c:formatCode>
                <c:ptCount val="14"/>
                <c:pt idx="0">
                  <c:v>0.00750358999999987</c:v>
                </c:pt>
                <c:pt idx="1">
                  <c:v>0.00659380000000007</c:v>
                </c:pt>
                <c:pt idx="2">
                  <c:v>0.00795056000000002</c:v>
                </c:pt>
                <c:pt idx="3">
                  <c:v>0.00750358999999987</c:v>
                </c:pt>
                <c:pt idx="4">
                  <c:v>0.00659380026785721</c:v>
                </c:pt>
                <c:pt idx="5">
                  <c:v>0.0083236</c:v>
                </c:pt>
                <c:pt idx="6">
                  <c:v>0.0100691</c:v>
                </c:pt>
                <c:pt idx="7">
                  <c:v>0.00930207000000011</c:v>
                </c:pt>
                <c:pt idx="8">
                  <c:v>0.0104708</c:v>
                </c:pt>
                <c:pt idx="9">
                  <c:v>0.0163097000000001</c:v>
                </c:pt>
                <c:pt idx="10">
                  <c:v>0.0161512</c:v>
                </c:pt>
                <c:pt idx="11">
                  <c:v>0.0159210999999999</c:v>
                </c:pt>
                <c:pt idx="12">
                  <c:v>0.0154698999999999</c:v>
                </c:pt>
                <c:pt idx="13">
                  <c:v>0.0112810999999999</c:v>
                </c:pt>
              </c:numCache>
            </c:numRef>
          </c:val>
        </c:ser>
        <c:ser>
          <c:idx val="6"/>
          <c:order val="6"/>
          <c:tx>
            <c:strRef>
              <c:f>'Data-TempHum'!$H$45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'Data-TempHum'!$H$46:$H$59</c:f>
              <c:numCache>
                <c:formatCode>General</c:formatCode>
                <c:ptCount val="14"/>
                <c:pt idx="0">
                  <c:v>0.00750881000000003</c:v>
                </c:pt>
                <c:pt idx="1">
                  <c:v>0.00663092000000007</c:v>
                </c:pt>
                <c:pt idx="2">
                  <c:v>0.00795172000000006</c:v>
                </c:pt>
                <c:pt idx="3">
                  <c:v>0.00751938000000001</c:v>
                </c:pt>
                <c:pt idx="4">
                  <c:v>0.00659406999999993</c:v>
                </c:pt>
                <c:pt idx="5">
                  <c:v>0.00851520793154762</c:v>
                </c:pt>
                <c:pt idx="6">
                  <c:v>0.0102355619047619</c:v>
                </c:pt>
                <c:pt idx="7">
                  <c:v>0.00951123892857146</c:v>
                </c:pt>
                <c:pt idx="8">
                  <c:v>0.0105253141369048</c:v>
                </c:pt>
                <c:pt idx="9">
                  <c:v>0.0164038459821429</c:v>
                </c:pt>
                <c:pt idx="10">
                  <c:v>0.0162790915178571</c:v>
                </c:pt>
                <c:pt idx="11">
                  <c:v>0.0157069144345238</c:v>
                </c:pt>
                <c:pt idx="12">
                  <c:v>0.0153260693452381</c:v>
                </c:pt>
                <c:pt idx="13">
                  <c:v>0.0112812</c:v>
                </c:pt>
              </c:numCache>
            </c:numRef>
          </c:val>
        </c:ser>
        <c:ser>
          <c:idx val="7"/>
          <c:order val="7"/>
          <c:tx>
            <c:strRef>
              <c:f>'Data-TempHum'!$I$45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'Data-TempHum'!$I$46:$I$59</c:f>
              <c:numCache>
                <c:formatCode>General</c:formatCode>
                <c:ptCount val="14"/>
                <c:pt idx="0">
                  <c:v>0.0074274392987488</c:v>
                </c:pt>
                <c:pt idx="1">
                  <c:v>0.00651866463694051</c:v>
                </c:pt>
                <c:pt idx="2">
                  <c:v>0.00787828292338265</c:v>
                </c:pt>
                <c:pt idx="3">
                  <c:v>0.0074274392987488</c:v>
                </c:pt>
                <c:pt idx="4">
                  <c:v>0.00651866463694051</c:v>
                </c:pt>
                <c:pt idx="5">
                  <c:v>0.00822723492700043</c:v>
                </c:pt>
                <c:pt idx="6">
                  <c:v>0.00996897645567423</c:v>
                </c:pt>
                <c:pt idx="7">
                  <c:v>0.00926940200035926</c:v>
                </c:pt>
                <c:pt idx="8">
                  <c:v>0.010366858021729</c:v>
                </c:pt>
                <c:pt idx="9">
                  <c:v>0.0161900653213107</c:v>
                </c:pt>
                <c:pt idx="10">
                  <c:v>0.0160562927789428</c:v>
                </c:pt>
                <c:pt idx="11">
                  <c:v>0.0157964870953753</c:v>
                </c:pt>
                <c:pt idx="12">
                  <c:v>0.0153677362803268</c:v>
                </c:pt>
                <c:pt idx="13">
                  <c:v>0.0111291238736825</c:v>
                </c:pt>
              </c:numCache>
            </c:numRef>
          </c:val>
        </c:ser>
        <c:ser>
          <c:idx val="8"/>
          <c:order val="8"/>
          <c:tx>
            <c:strRef>
              <c:f>'Data-TempHum'!$J$45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'Data-TempHum'!$J$46:$J$59</c:f>
              <c:numCache>
                <c:formatCode>General</c:formatCode>
                <c:ptCount val="14"/>
                <c:pt idx="0">
                  <c:v>0.00734</c:v>
                </c:pt>
                <c:pt idx="1">
                  <c:v>0.0064</c:v>
                </c:pt>
                <c:pt idx="2">
                  <c:v>0.00786</c:v>
                </c:pt>
                <c:pt idx="3">
                  <c:v>0.00734</c:v>
                </c:pt>
                <c:pt idx="4">
                  <c:v>0.0064</c:v>
                </c:pt>
                <c:pt idx="5">
                  <c:v>0.0082</c:v>
                </c:pt>
                <c:pt idx="6">
                  <c:v>0.00994</c:v>
                </c:pt>
                <c:pt idx="7">
                  <c:v>0.0092</c:v>
                </c:pt>
                <c:pt idx="8">
                  <c:v>0.01045</c:v>
                </c:pt>
                <c:pt idx="9">
                  <c:v>0.01623</c:v>
                </c:pt>
                <c:pt idx="10">
                  <c:v>0.01605</c:v>
                </c:pt>
                <c:pt idx="11">
                  <c:v>0.0159</c:v>
                </c:pt>
                <c:pt idx="12">
                  <c:v>0.01544</c:v>
                </c:pt>
                <c:pt idx="13">
                  <c:v>0.01109</c:v>
                </c:pt>
              </c:numCache>
            </c:numRef>
          </c:val>
        </c:ser>
        <c:ser>
          <c:idx val="9"/>
          <c:order val="9"/>
          <c:tx>
            <c:strRef>
              <c:f>'Data-TempHum'!$K$45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'Data-TempHum'!$K$46:$K$59</c:f>
              <c:numCache>
                <c:formatCode>General</c:formatCode>
                <c:ptCount val="14"/>
                <c:pt idx="0">
                  <c:v>0.007339</c:v>
                </c:pt>
                <c:pt idx="1">
                  <c:v>0.006411</c:v>
                </c:pt>
                <c:pt idx="2">
                  <c:v>0.007873</c:v>
                </c:pt>
                <c:pt idx="3">
                  <c:v>0.007339</c:v>
                </c:pt>
                <c:pt idx="4">
                  <c:v>0.006402</c:v>
                </c:pt>
                <c:pt idx="5">
                  <c:v>0.00821</c:v>
                </c:pt>
                <c:pt idx="6">
                  <c:v>0.009946</c:v>
                </c:pt>
                <c:pt idx="7">
                  <c:v>0.009208</c:v>
                </c:pt>
                <c:pt idx="8">
                  <c:v>0.010451</c:v>
                </c:pt>
                <c:pt idx="9">
                  <c:v>0.01623</c:v>
                </c:pt>
                <c:pt idx="10">
                  <c:v>0.016059</c:v>
                </c:pt>
                <c:pt idx="11">
                  <c:v>0.015891</c:v>
                </c:pt>
                <c:pt idx="12">
                  <c:v>0.015439</c:v>
                </c:pt>
                <c:pt idx="13">
                  <c:v>0.011099</c:v>
                </c:pt>
              </c:numCache>
            </c:numRef>
          </c:val>
        </c:ser>
        <c:ser>
          <c:idx val="10"/>
          <c:order val="10"/>
          <c:tx>
            <c:strRef>
              <c:f>'Data-TempHum'!$L$45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'Data-TempHum'!$L$46:$L$59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254744"/>
        <c:axId val="-2052262424"/>
      </c:barChart>
      <c:catAx>
        <c:axId val="-205225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262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2624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525938009787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2547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Indoor Humidity Ratio</a:t>
            </a:r>
          </a:p>
        </c:rich>
      </c:tx>
      <c:layout>
        <c:manualLayout>
          <c:xMode val="edge"/>
          <c:yMode val="edge"/>
          <c:x val="0.11954497918614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'Data-TempHum'!$B$62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'Data-TempHum'!$B$63:$B$76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0.0120481927710843</c:v>
                </c:pt>
                <c:pt idx="6">
                  <c:v>0.0196078431372549</c:v>
                </c:pt>
                <c:pt idx="7">
                  <c:v>0.0107526881720431</c:v>
                </c:pt>
                <c:pt idx="8">
                  <c:v>0.0</c:v>
                </c:pt>
                <c:pt idx="9">
                  <c:v>0.0182926829268294</c:v>
                </c:pt>
                <c:pt idx="10">
                  <c:v>0.0123456790123456</c:v>
                </c:pt>
                <c:pt idx="11">
                  <c:v>0.0</c:v>
                </c:pt>
                <c:pt idx="12">
                  <c:v>0.0</c:v>
                </c:pt>
                <c:pt idx="13">
                  <c:v>0.0175438596491228</c:v>
                </c:pt>
              </c:numCache>
            </c:numRef>
          </c:val>
        </c:ser>
        <c:ser>
          <c:idx val="1"/>
          <c:order val="1"/>
          <c:tx>
            <c:strRef>
              <c:f>'Data-TempHum'!$C$62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'Data-TempHum'!$C$63:$C$76</c:f>
              <c:numCache>
                <c:formatCode>General</c:formatCode>
                <c:ptCount val="14"/>
                <c:pt idx="0">
                  <c:v>0.0217076700434153</c:v>
                </c:pt>
                <c:pt idx="1">
                  <c:v>0.0216763005780347</c:v>
                </c:pt>
                <c:pt idx="2">
                  <c:v>0.0</c:v>
                </c:pt>
                <c:pt idx="3">
                  <c:v>0.0101302460202606</c:v>
                </c:pt>
                <c:pt idx="4">
                  <c:v>0.0115606936416185</c:v>
                </c:pt>
                <c:pt idx="5">
                  <c:v>0.0</c:v>
                </c:pt>
                <c:pt idx="6">
                  <c:v>0.0</c:v>
                </c:pt>
                <c:pt idx="7">
                  <c:v>0.0010152284263959</c:v>
                </c:pt>
                <c:pt idx="8">
                  <c:v>0.0</c:v>
                </c:pt>
                <c:pt idx="9">
                  <c:v>0.0</c:v>
                </c:pt>
                <c:pt idx="10">
                  <c:v>0.00584795321637423</c:v>
                </c:pt>
                <c:pt idx="11">
                  <c:v>0.0</c:v>
                </c:pt>
                <c:pt idx="12">
                  <c:v>0.00609756097560972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'Data-TempHum'!$D$62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'Data-TempHum'!$D$63:$D$76</c:f>
              <c:numCache>
                <c:formatCode>General</c:formatCode>
                <c:ptCount val="14"/>
                <c:pt idx="0">
                  <c:v>0.0</c:v>
                </c:pt>
                <c:pt idx="1">
                  <c:v>0.0142255402504549</c:v>
                </c:pt>
                <c:pt idx="2">
                  <c:v>0.0</c:v>
                </c:pt>
                <c:pt idx="3">
                  <c:v>0.0</c:v>
                </c:pt>
                <c:pt idx="4">
                  <c:v>0.014164065200025</c:v>
                </c:pt>
                <c:pt idx="5">
                  <c:v>0.0</c:v>
                </c:pt>
                <c:pt idx="6">
                  <c:v>0.0103081731443226</c:v>
                </c:pt>
                <c:pt idx="7">
                  <c:v>0.0111063353868949</c:v>
                </c:pt>
                <c:pt idx="8">
                  <c:v>0.00952893699943313</c:v>
                </c:pt>
                <c:pt idx="9">
                  <c:v>0.0120380474527792</c:v>
                </c:pt>
                <c:pt idx="10">
                  <c:v>0.0182474759178938</c:v>
                </c:pt>
                <c:pt idx="11">
                  <c:v>0.0184566318369518</c:v>
                </c:pt>
                <c:pt idx="12">
                  <c:v>0.0190301837744848</c:v>
                </c:pt>
                <c:pt idx="13">
                  <c:v>0.0091467123514459</c:v>
                </c:pt>
              </c:numCache>
            </c:numRef>
          </c:val>
        </c:ser>
        <c:ser>
          <c:idx val="3"/>
          <c:order val="3"/>
          <c:tx>
            <c:strRef>
              <c:f>'Data-TempHum'!$E$62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'Data-TempHum'!$E$63:$E$76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0.0101010101010102</c:v>
                </c:pt>
                <c:pt idx="7">
                  <c:v>0.0</c:v>
                </c:pt>
                <c:pt idx="8">
                  <c:v>0.0</c:v>
                </c:pt>
                <c:pt idx="9">
                  <c:v>0.0121951219512196</c:v>
                </c:pt>
                <c:pt idx="10">
                  <c:v>0.0123456790123456</c:v>
                </c:pt>
                <c:pt idx="11">
                  <c:v>0.0188679245283018</c:v>
                </c:pt>
                <c:pt idx="12">
                  <c:v>0.0193548387096774</c:v>
                </c:pt>
                <c:pt idx="13">
                  <c:v>0.00900900900900911</c:v>
                </c:pt>
              </c:numCache>
            </c:numRef>
          </c:val>
        </c:ser>
        <c:ser>
          <c:idx val="4"/>
          <c:order val="4"/>
          <c:tx>
            <c:strRef>
              <c:f>'Data-TempHum'!$F$62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'Data-TempHum'!$F$63:$F$76</c:f>
              <c:numCache>
                <c:formatCode>General</c:formatCode>
                <c:ptCount val="14"/>
                <c:pt idx="0">
                  <c:v>0.000513976771268673</c:v>
                </c:pt>
                <c:pt idx="1">
                  <c:v>0.00049972065207673</c:v>
                </c:pt>
                <c:pt idx="2">
                  <c:v>0.000524027585314308</c:v>
                </c:pt>
                <c:pt idx="3">
                  <c:v>0.000611083580032287</c:v>
                </c:pt>
                <c:pt idx="4">
                  <c:v>0.00064274753677461</c:v>
                </c:pt>
                <c:pt idx="5">
                  <c:v>0.0131050229208737</c:v>
                </c:pt>
                <c:pt idx="6">
                  <c:v>0.0133912610230428</c:v>
                </c:pt>
                <c:pt idx="7">
                  <c:v>0.013115509900768</c:v>
                </c:pt>
                <c:pt idx="8">
                  <c:v>0.0114563307762001</c:v>
                </c:pt>
                <c:pt idx="9">
                  <c:v>0.0103191076847332</c:v>
                </c:pt>
                <c:pt idx="10">
                  <c:v>0.0108161309026938</c:v>
                </c:pt>
                <c:pt idx="11">
                  <c:v>0.0144998127713651</c:v>
                </c:pt>
                <c:pt idx="12">
                  <c:v>0.0137554570495583</c:v>
                </c:pt>
                <c:pt idx="13">
                  <c:v>0.0128587743161031</c:v>
                </c:pt>
              </c:numCache>
            </c:numRef>
          </c:val>
        </c:ser>
        <c:ser>
          <c:idx val="5"/>
          <c:order val="5"/>
          <c:tx>
            <c:strRef>
              <c:f>'Data-TempHum'!$G$62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'Data-TempHum'!$G$63:$G$76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'Data-TempHum'!$H$62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'Data-TempHum'!$H$63:$H$76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0.0131529377673864</c:v>
                </c:pt>
                <c:pt idx="6">
                  <c:v>0.0107468452658984</c:v>
                </c:pt>
                <c:pt idx="7">
                  <c:v>0.0125115141038597</c:v>
                </c:pt>
                <c:pt idx="8">
                  <c:v>0.0237522601936818</c:v>
                </c:pt>
                <c:pt idx="9">
                  <c:v>0.0402344670096556</c:v>
                </c:pt>
                <c:pt idx="10">
                  <c:v>0.0245713957416621</c:v>
                </c:pt>
                <c:pt idx="11">
                  <c:v>0.0311964518583598</c:v>
                </c:pt>
                <c:pt idx="12">
                  <c:v>0.0241418717131774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'Data-TempHum'!$I$62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'Data-TempHum'!$I$63:$I$76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'Data-TempHum'!$J$62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'Data-TempHum'!$J$63:$J$76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'Data-TempHum'!$K$62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'Data-TempHum'!$K$63:$K$76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0.000365408038977012</c:v>
                </c:pt>
                <c:pt idx="6">
                  <c:v>0.000402171727327622</c:v>
                </c:pt>
                <c:pt idx="7">
                  <c:v>0.000325803649000818</c:v>
                </c:pt>
                <c:pt idx="8">
                  <c:v>0.00057410774088595</c:v>
                </c:pt>
                <c:pt idx="9">
                  <c:v>0.000924214417744986</c:v>
                </c:pt>
                <c:pt idx="10">
                  <c:v>0.000809514913755472</c:v>
                </c:pt>
                <c:pt idx="11">
                  <c:v>0.000755144421370687</c:v>
                </c:pt>
                <c:pt idx="12">
                  <c:v>0.000647710343934166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'Data-TempHum'!$L$62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'Data-TempHum'!$L$63:$L$76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886504"/>
        <c:axId val="-2052904824"/>
      </c:barChart>
      <c:catAx>
        <c:axId val="-2052886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904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2904824"/>
        <c:scaling>
          <c:orientation val="minMax"/>
          <c:max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849246209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2886504"/>
        <c:crosses val="autoZero"/>
        <c:crossBetween val="between"/>
        <c:maj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Zone Load</a:t>
            </a:r>
          </a:p>
        </c:rich>
      </c:tx>
      <c:layout>
        <c:manualLayout>
          <c:xMode val="edge"/>
          <c:yMode val="edge"/>
          <c:x val="0.31446540880503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'Data-Loads'!$B$5:$B$18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4376.0</c:v>
                </c:pt>
                <c:pt idx="6">
                  <c:v>4371.0</c:v>
                </c:pt>
                <c:pt idx="7">
                  <c:v>4388.0</c:v>
                </c:pt>
                <c:pt idx="8">
                  <c:v>2159.0</c:v>
                </c:pt>
                <c:pt idx="9">
                  <c:v>4376.0</c:v>
                </c:pt>
                <c:pt idx="10">
                  <c:v>4396.0</c:v>
                </c:pt>
                <c:pt idx="11">
                  <c:v>557.0</c:v>
                </c:pt>
                <c:pt idx="12">
                  <c:v>576.0</c:v>
                </c:pt>
                <c:pt idx="13">
                  <c:v>5343.0</c:v>
                </c:pt>
              </c:numCache>
            </c:numRef>
          </c:val>
        </c:ser>
        <c:ser>
          <c:idx val="1"/>
          <c:order val="1"/>
          <c:tx>
            <c:strRef>
              <c:f>'Data-Loads'!$C$4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'Data-Loads'!$C$5:$C$18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4376.0</c:v>
                </c:pt>
                <c:pt idx="6">
                  <c:v>4371.0</c:v>
                </c:pt>
                <c:pt idx="7">
                  <c:v>4388.0</c:v>
                </c:pt>
                <c:pt idx="8">
                  <c:v>2159.0</c:v>
                </c:pt>
                <c:pt idx="9">
                  <c:v>4376.0</c:v>
                </c:pt>
                <c:pt idx="10">
                  <c:v>4396.0</c:v>
                </c:pt>
                <c:pt idx="11">
                  <c:v>559.0</c:v>
                </c:pt>
                <c:pt idx="12">
                  <c:v>579.0</c:v>
                </c:pt>
                <c:pt idx="13">
                  <c:v>5283.0</c:v>
                </c:pt>
              </c:numCache>
            </c:numRef>
          </c:val>
        </c:ser>
        <c:ser>
          <c:idx val="2"/>
          <c:order val="2"/>
          <c:tx>
            <c:strRef>
              <c:f>'Data-Loads'!$D$4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'Data-Loads'!$D$5:$D$18</c:f>
              <c:numCache>
                <c:formatCode>General</c:formatCode>
                <c:ptCount val="14"/>
                <c:pt idx="0">
                  <c:v>3654.42</c:v>
                </c:pt>
                <c:pt idx="1">
                  <c:v>3635.601</c:v>
                </c:pt>
                <c:pt idx="2">
                  <c:v>3630.472</c:v>
                </c:pt>
                <c:pt idx="3">
                  <c:v>207.344</c:v>
                </c:pt>
                <c:pt idx="4">
                  <c:v>188.503</c:v>
                </c:pt>
                <c:pt idx="5">
                  <c:v>4374.801</c:v>
                </c:pt>
                <c:pt idx="6">
                  <c:v>4369.652</c:v>
                </c:pt>
                <c:pt idx="7">
                  <c:v>4386.071</c:v>
                </c:pt>
                <c:pt idx="8">
                  <c:v>2157.351</c:v>
                </c:pt>
                <c:pt idx="9">
                  <c:v>4374.852</c:v>
                </c:pt>
                <c:pt idx="10">
                  <c:v>4393.649</c:v>
                </c:pt>
                <c:pt idx="11">
                  <c:v>558.09</c:v>
                </c:pt>
                <c:pt idx="12">
                  <c:v>576.926</c:v>
                </c:pt>
                <c:pt idx="13">
                  <c:v>5341.526</c:v>
                </c:pt>
              </c:numCache>
            </c:numRef>
          </c:val>
        </c:ser>
        <c:ser>
          <c:idx val="3"/>
          <c:order val="3"/>
          <c:tx>
            <c:strRef>
              <c:f>'Data-Loads'!$E$4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'Data-Loads'!$E$5:$E$18</c:f>
              <c:numCache>
                <c:formatCode>General</c:formatCode>
                <c:ptCount val="14"/>
                <c:pt idx="0">
                  <c:v>3655.334114888628</c:v>
                </c:pt>
                <c:pt idx="1">
                  <c:v>3636.576787807738</c:v>
                </c:pt>
                <c:pt idx="2">
                  <c:v>3631.594372801876</c:v>
                </c:pt>
                <c:pt idx="3">
                  <c:v>207.5029308323564</c:v>
                </c:pt>
                <c:pt idx="4">
                  <c:v>188.4525205158265</c:v>
                </c:pt>
                <c:pt idx="5">
                  <c:v>4376.025791324737</c:v>
                </c:pt>
                <c:pt idx="6">
                  <c:v>4371.043376318875</c:v>
                </c:pt>
                <c:pt idx="7">
                  <c:v>4387.456037514654</c:v>
                </c:pt>
                <c:pt idx="8">
                  <c:v>2157.971864009379</c:v>
                </c:pt>
                <c:pt idx="9">
                  <c:v>4376.025791324736</c:v>
                </c:pt>
                <c:pt idx="10">
                  <c:v>4394.783118405627</c:v>
                </c:pt>
                <c:pt idx="11">
                  <c:v>558.0304806565064</c:v>
                </c:pt>
                <c:pt idx="12">
                  <c:v>577.0808909730363</c:v>
                </c:pt>
                <c:pt idx="13">
                  <c:v>5342.907385697538</c:v>
                </c:pt>
              </c:numCache>
            </c:numRef>
          </c:val>
        </c:ser>
        <c:ser>
          <c:idx val="4"/>
          <c:order val="4"/>
          <c:tx>
            <c:strRef>
              <c:f>'Data-Loads'!$F$4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'Data-Loads'!$F$5:$F$18</c:f>
              <c:numCache>
                <c:formatCode>General</c:formatCode>
                <c:ptCount val="14"/>
                <c:pt idx="0">
                  <c:v>3654.127152222222</c:v>
                </c:pt>
                <c:pt idx="1">
                  <c:v>3635.534483333333</c:v>
                </c:pt>
                <c:pt idx="2">
                  <c:v>3630.535306111111</c:v>
                </c:pt>
                <c:pt idx="3">
                  <c:v>206.7475394444444</c:v>
                </c:pt>
                <c:pt idx="4">
                  <c:v>188.1831740555556</c:v>
                </c:pt>
                <c:pt idx="5">
                  <c:v>4374.746758333333</c:v>
                </c:pt>
                <c:pt idx="6">
                  <c:v>4369.719553333333</c:v>
                </c:pt>
                <c:pt idx="7">
                  <c:v>4385.924782222222</c:v>
                </c:pt>
                <c:pt idx="8">
                  <c:v>2157.138769444445</c:v>
                </c:pt>
                <c:pt idx="9">
                  <c:v>4374.738888611111</c:v>
                </c:pt>
                <c:pt idx="10">
                  <c:v>4393.31067611111</c:v>
                </c:pt>
                <c:pt idx="11">
                  <c:v>557.781296861111</c:v>
                </c:pt>
                <c:pt idx="12">
                  <c:v>576.3469980555556</c:v>
                </c:pt>
                <c:pt idx="13">
                  <c:v>5341.503387222222</c:v>
                </c:pt>
              </c:numCache>
            </c:numRef>
          </c:val>
        </c:ser>
        <c:ser>
          <c:idx val="6"/>
          <c:order val="5"/>
          <c:tx>
            <c:strRef>
              <c:f>'Data-Loads'!$G$4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'Data-Loads'!$G$5:$G$18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</c:v>
                </c:pt>
                <c:pt idx="2">
                  <c:v>3631.75679999995</c:v>
                </c:pt>
                <c:pt idx="3">
                  <c:v>208.725215999997</c:v>
                </c:pt>
                <c:pt idx="4">
                  <c:v>189.565152000001</c:v>
                </c:pt>
                <c:pt idx="5">
                  <c:v>4376.12448000005</c:v>
                </c:pt>
                <c:pt idx="6">
                  <c:v>4370.95679999994</c:v>
                </c:pt>
                <c:pt idx="7">
                  <c:v>4387.70975999997</c:v>
                </c:pt>
                <c:pt idx="8">
                  <c:v>2158.52447999999</c:v>
                </c:pt>
                <c:pt idx="9">
                  <c:v>4376.12448000005</c:v>
                </c:pt>
                <c:pt idx="10">
                  <c:v>4395.28319999996</c:v>
                </c:pt>
                <c:pt idx="11">
                  <c:v>559.1651519999961</c:v>
                </c:pt>
                <c:pt idx="12">
                  <c:v>578.325216000005</c:v>
                </c:pt>
                <c:pt idx="13">
                  <c:v>5343.00479999993</c:v>
                </c:pt>
              </c:numCache>
            </c:numRef>
          </c:val>
        </c:ser>
        <c:ser>
          <c:idx val="7"/>
          <c:order val="6"/>
          <c:tx>
            <c:strRef>
              <c:f>'Data-Loads'!$H$4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'Data-Loads'!$H$5:$H$18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</c:v>
                </c:pt>
                <c:pt idx="3">
                  <c:v>209.371025</c:v>
                </c:pt>
                <c:pt idx="4">
                  <c:v>190.357972</c:v>
                </c:pt>
                <c:pt idx="5">
                  <c:v>4375.57750000001</c:v>
                </c:pt>
                <c:pt idx="6">
                  <c:v>4370.61813999999</c:v>
                </c:pt>
                <c:pt idx="7">
                  <c:v>4387.16051999998</c:v>
                </c:pt>
                <c:pt idx="8">
                  <c:v>2158.62103</c:v>
                </c:pt>
                <c:pt idx="9">
                  <c:v>4375.97067999998</c:v>
                </c:pt>
                <c:pt idx="10">
                  <c:v>4395.09246000001</c:v>
                </c:pt>
                <c:pt idx="11">
                  <c:v>559.455824</c:v>
                </c:pt>
                <c:pt idx="12">
                  <c:v>578.542039000001</c:v>
                </c:pt>
                <c:pt idx="13">
                  <c:v>5343.00479999993</c:v>
                </c:pt>
              </c:numCache>
            </c:numRef>
          </c:val>
        </c:ser>
        <c:ser>
          <c:idx val="8"/>
          <c:order val="7"/>
          <c:tx>
            <c:strRef>
              <c:f>'Data-Loads'!$I$4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'Data-Loads'!$I$5:$I$18</c:f>
              <c:numCache>
                <c:formatCode>General</c:formatCode>
                <c:ptCount val="14"/>
                <c:pt idx="0">
                  <c:v>3656.30623347076</c:v>
                </c:pt>
                <c:pt idx="1">
                  <c:v>3637.11289266048</c:v>
                </c:pt>
                <c:pt idx="2">
                  <c:v>3631.98929538359</c:v>
                </c:pt>
                <c:pt idx="3">
                  <c:v>208.946233470757</c:v>
                </c:pt>
                <c:pt idx="4">
                  <c:v>189.75289266048</c:v>
                </c:pt>
                <c:pt idx="5">
                  <c:v>4376.31289266048</c:v>
                </c:pt>
                <c:pt idx="6">
                  <c:v>4371.18929538359</c:v>
                </c:pt>
                <c:pt idx="7">
                  <c:v>4387.83810810804</c:v>
                </c:pt>
                <c:pt idx="8">
                  <c:v>2158.71289266048</c:v>
                </c:pt>
                <c:pt idx="9">
                  <c:v>4376.31289266048</c:v>
                </c:pt>
                <c:pt idx="10">
                  <c:v>4395.50623347076</c:v>
                </c:pt>
                <c:pt idx="11">
                  <c:v>559.3528926604801</c:v>
                </c:pt>
                <c:pt idx="12">
                  <c:v>578.546233470757</c:v>
                </c:pt>
                <c:pt idx="13">
                  <c:v>5343.25491355426</c:v>
                </c:pt>
              </c:numCache>
            </c:numRef>
          </c:val>
        </c:ser>
        <c:ser>
          <c:idx val="9"/>
          <c:order val="8"/>
          <c:tx>
            <c:strRef>
              <c:f>'Data-Loads'!$J$4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'Data-Loads'!$J$5:$J$18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4376.3</c:v>
                </c:pt>
                <c:pt idx="6">
                  <c:v>4371.1</c:v>
                </c:pt>
                <c:pt idx="7">
                  <c:v>4387.9</c:v>
                </c:pt>
                <c:pt idx="8">
                  <c:v>2158.7</c:v>
                </c:pt>
                <c:pt idx="9">
                  <c:v>4376.3</c:v>
                </c:pt>
                <c:pt idx="10">
                  <c:v>4395.5</c:v>
                </c:pt>
                <c:pt idx="11">
                  <c:v>559.3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</c:ser>
        <c:ser>
          <c:idx val="10"/>
          <c:order val="9"/>
          <c:tx>
            <c:strRef>
              <c:f>'Data-Loads'!$K$4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'Data-Loads'!$K$5:$K$18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4376.3</c:v>
                </c:pt>
                <c:pt idx="6">
                  <c:v>4371.1</c:v>
                </c:pt>
                <c:pt idx="7">
                  <c:v>4387.9</c:v>
                </c:pt>
                <c:pt idx="8">
                  <c:v>2158.7</c:v>
                </c:pt>
                <c:pt idx="9">
                  <c:v>4376.3</c:v>
                </c:pt>
                <c:pt idx="10">
                  <c:v>4395.5</c:v>
                </c:pt>
                <c:pt idx="11">
                  <c:v>559.3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</c:ser>
        <c:ser>
          <c:idx val="5"/>
          <c:order val="10"/>
          <c:tx>
            <c:strRef>
              <c:f>'Data-Loads'!$L$4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'Data-Loads'!$L$5:$L$18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3081048"/>
        <c:axId val="-2053087240"/>
      </c:barChart>
      <c:catAx>
        <c:axId val="-205308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308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30872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30810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Zone Load</a:t>
            </a:r>
          </a:p>
        </c:rich>
      </c:tx>
      <c:layout>
        <c:manualLayout>
          <c:xMode val="edge"/>
          <c:yMode val="edge"/>
          <c:x val="0.29317427996306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'Data-Loads'!$B$22:$B$35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3637.0</c:v>
                </c:pt>
                <c:pt idx="6">
                  <c:v>3632.0</c:v>
                </c:pt>
                <c:pt idx="7">
                  <c:v>3649.0</c:v>
                </c:pt>
                <c:pt idx="8">
                  <c:v>1420.0</c:v>
                </c:pt>
                <c:pt idx="9">
                  <c:v>1420.0</c:v>
                </c:pt>
                <c:pt idx="10">
                  <c:v>1439.0</c:v>
                </c:pt>
                <c:pt idx="11">
                  <c:v>190.0</c:v>
                </c:pt>
                <c:pt idx="12">
                  <c:v>209.0</c:v>
                </c:pt>
                <c:pt idx="13">
                  <c:v>4122.0</c:v>
                </c:pt>
              </c:numCache>
            </c:numRef>
          </c:val>
        </c:ser>
        <c:ser>
          <c:idx val="1"/>
          <c:order val="1"/>
          <c:tx>
            <c:strRef>
              <c:f>'Data-Loads'!$C$21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'Data-Loads'!$C$22:$C$35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3637.0</c:v>
                </c:pt>
                <c:pt idx="6">
                  <c:v>3632.0</c:v>
                </c:pt>
                <c:pt idx="7">
                  <c:v>3649.0</c:v>
                </c:pt>
                <c:pt idx="8">
                  <c:v>1420.0</c:v>
                </c:pt>
                <c:pt idx="9">
                  <c:v>1420.0</c:v>
                </c:pt>
                <c:pt idx="10">
                  <c:v>1439.0</c:v>
                </c:pt>
                <c:pt idx="11">
                  <c:v>190.0</c:v>
                </c:pt>
                <c:pt idx="12">
                  <c:v>209.0</c:v>
                </c:pt>
                <c:pt idx="13">
                  <c:v>4062.0</c:v>
                </c:pt>
              </c:numCache>
            </c:numRef>
          </c:val>
        </c:ser>
        <c:ser>
          <c:idx val="2"/>
          <c:order val="2"/>
          <c:tx>
            <c:strRef>
              <c:f>'Data-Loads'!$D$21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'Data-Loads'!$D$22:$D$35</c:f>
              <c:numCache>
                <c:formatCode>General</c:formatCode>
                <c:ptCount val="14"/>
                <c:pt idx="0">
                  <c:v>3654.42</c:v>
                </c:pt>
                <c:pt idx="1">
                  <c:v>3635.601</c:v>
                </c:pt>
                <c:pt idx="2">
                  <c:v>3630.472</c:v>
                </c:pt>
                <c:pt idx="3">
                  <c:v>207.344</c:v>
                </c:pt>
                <c:pt idx="4">
                  <c:v>188.503</c:v>
                </c:pt>
                <c:pt idx="5">
                  <c:v>3635.601</c:v>
                </c:pt>
                <c:pt idx="6">
                  <c:v>3630.452</c:v>
                </c:pt>
                <c:pt idx="7">
                  <c:v>3646.871</c:v>
                </c:pt>
                <c:pt idx="8">
                  <c:v>1418.151</c:v>
                </c:pt>
                <c:pt idx="9">
                  <c:v>1418.052</c:v>
                </c:pt>
                <c:pt idx="10">
                  <c:v>1436.849</c:v>
                </c:pt>
                <c:pt idx="11">
                  <c:v>188.49</c:v>
                </c:pt>
                <c:pt idx="12">
                  <c:v>207.326</c:v>
                </c:pt>
                <c:pt idx="13">
                  <c:v>4120.502</c:v>
                </c:pt>
              </c:numCache>
            </c:numRef>
          </c:val>
        </c:ser>
        <c:ser>
          <c:idx val="3"/>
          <c:order val="3"/>
          <c:tx>
            <c:strRef>
              <c:f>'Data-Loads'!$E$21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'Data-Loads'!$E$22:$E$35</c:f>
              <c:numCache>
                <c:formatCode>General</c:formatCode>
                <c:ptCount val="14"/>
                <c:pt idx="0">
                  <c:v>3655.334114888628</c:v>
                </c:pt>
                <c:pt idx="1">
                  <c:v>3636.576787807738</c:v>
                </c:pt>
                <c:pt idx="2">
                  <c:v>3631.594372801876</c:v>
                </c:pt>
                <c:pt idx="3">
                  <c:v>207.5029308323564</c:v>
                </c:pt>
                <c:pt idx="4">
                  <c:v>188.4525205158265</c:v>
                </c:pt>
                <c:pt idx="5">
                  <c:v>3636.576787807738</c:v>
                </c:pt>
                <c:pt idx="6">
                  <c:v>3631.594372801876</c:v>
                </c:pt>
                <c:pt idx="7">
                  <c:v>3648.007033997656</c:v>
                </c:pt>
                <c:pt idx="8">
                  <c:v>1418.52286049238</c:v>
                </c:pt>
                <c:pt idx="9">
                  <c:v>1418.52286049238</c:v>
                </c:pt>
                <c:pt idx="10">
                  <c:v>1437.280187573271</c:v>
                </c:pt>
                <c:pt idx="11">
                  <c:v>188.4525205158265</c:v>
                </c:pt>
                <c:pt idx="12">
                  <c:v>207.5029308323564</c:v>
                </c:pt>
                <c:pt idx="13">
                  <c:v>4121.629542790152</c:v>
                </c:pt>
              </c:numCache>
            </c:numRef>
          </c:val>
        </c:ser>
        <c:ser>
          <c:idx val="4"/>
          <c:order val="4"/>
          <c:tx>
            <c:strRef>
              <c:f>'Data-Loads'!$F$21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'Data-Loads'!$F$22:$F$35</c:f>
              <c:numCache>
                <c:formatCode>General</c:formatCode>
                <c:ptCount val="14"/>
                <c:pt idx="0">
                  <c:v>3654.127152222222</c:v>
                </c:pt>
                <c:pt idx="1">
                  <c:v>3635.534483333333</c:v>
                </c:pt>
                <c:pt idx="2">
                  <c:v>3630.535306111111</c:v>
                </c:pt>
                <c:pt idx="3">
                  <c:v>206.7475394444444</c:v>
                </c:pt>
                <c:pt idx="4">
                  <c:v>188.1831740555556</c:v>
                </c:pt>
                <c:pt idx="5">
                  <c:v>3635.550118333333</c:v>
                </c:pt>
                <c:pt idx="6">
                  <c:v>3630.522913333333</c:v>
                </c:pt>
                <c:pt idx="7">
                  <c:v>3646.728142222222</c:v>
                </c:pt>
                <c:pt idx="8">
                  <c:v>1417.938769444444</c:v>
                </c:pt>
                <c:pt idx="9">
                  <c:v>1417.952328611111</c:v>
                </c:pt>
                <c:pt idx="10">
                  <c:v>1436.524116111111</c:v>
                </c:pt>
                <c:pt idx="11">
                  <c:v>188.1822301944444</c:v>
                </c:pt>
                <c:pt idx="12">
                  <c:v>206.7479313888889</c:v>
                </c:pt>
                <c:pt idx="13">
                  <c:v>4120.521013888888</c:v>
                </c:pt>
              </c:numCache>
            </c:numRef>
          </c:val>
        </c:ser>
        <c:ser>
          <c:idx val="6"/>
          <c:order val="5"/>
          <c:tx>
            <c:strRef>
              <c:f>'Data-Loads'!$G$21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'Data-Loads'!$G$22:$G$35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</c:v>
                </c:pt>
                <c:pt idx="2">
                  <c:v>3631.75679999995</c:v>
                </c:pt>
                <c:pt idx="3">
                  <c:v>208.725215999997</c:v>
                </c:pt>
                <c:pt idx="4">
                  <c:v>189.565152000001</c:v>
                </c:pt>
                <c:pt idx="5">
                  <c:v>3636.92447999995</c:v>
                </c:pt>
                <c:pt idx="6">
                  <c:v>3631.75679999995</c:v>
                </c:pt>
                <c:pt idx="7">
                  <c:v>3648.50975999997</c:v>
                </c:pt>
                <c:pt idx="8">
                  <c:v>1419.32448000001</c:v>
                </c:pt>
                <c:pt idx="9">
                  <c:v>1419.32448000001</c:v>
                </c:pt>
                <c:pt idx="10">
                  <c:v>1438.48319999998</c:v>
                </c:pt>
                <c:pt idx="11">
                  <c:v>189.565152000001</c:v>
                </c:pt>
                <c:pt idx="12">
                  <c:v>208.725215999997</c:v>
                </c:pt>
                <c:pt idx="13">
                  <c:v>4121.98079999995</c:v>
                </c:pt>
              </c:numCache>
            </c:numRef>
          </c:val>
        </c:ser>
        <c:ser>
          <c:idx val="7"/>
          <c:order val="6"/>
          <c:tx>
            <c:strRef>
              <c:f>'Data-Loads'!$H$21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'Data-Loads'!$H$22:$H$35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</c:v>
                </c:pt>
                <c:pt idx="3">
                  <c:v>209.371025</c:v>
                </c:pt>
                <c:pt idx="4">
                  <c:v>190.357972</c:v>
                </c:pt>
                <c:pt idx="5">
                  <c:v>3636.3775</c:v>
                </c:pt>
                <c:pt idx="6">
                  <c:v>3631.41814</c:v>
                </c:pt>
                <c:pt idx="7">
                  <c:v>3647.96051999998</c:v>
                </c:pt>
                <c:pt idx="8">
                  <c:v>1419.42102999999</c:v>
                </c:pt>
                <c:pt idx="9">
                  <c:v>1419.17067999999</c:v>
                </c:pt>
                <c:pt idx="10">
                  <c:v>1438.29245999999</c:v>
                </c:pt>
                <c:pt idx="11">
                  <c:v>189.855824</c:v>
                </c:pt>
                <c:pt idx="12">
                  <c:v>208.942039</c:v>
                </c:pt>
                <c:pt idx="13">
                  <c:v>4121.98079999995</c:v>
                </c:pt>
              </c:numCache>
            </c:numRef>
          </c:val>
        </c:ser>
        <c:ser>
          <c:idx val="8"/>
          <c:order val="7"/>
          <c:tx>
            <c:strRef>
              <c:f>'Data-Loads'!$I$21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'Data-Loads'!$I$22:$I$35</c:f>
              <c:numCache>
                <c:formatCode>General</c:formatCode>
                <c:ptCount val="14"/>
                <c:pt idx="0">
                  <c:v>3656.30623347076</c:v>
                </c:pt>
                <c:pt idx="1">
                  <c:v>3637.11289266048</c:v>
                </c:pt>
                <c:pt idx="2">
                  <c:v>3631.98929538359</c:v>
                </c:pt>
                <c:pt idx="3">
                  <c:v>208.946233470757</c:v>
                </c:pt>
                <c:pt idx="4">
                  <c:v>189.75289266048</c:v>
                </c:pt>
                <c:pt idx="5">
                  <c:v>3637.11289266048</c:v>
                </c:pt>
                <c:pt idx="6">
                  <c:v>3631.98929538359</c:v>
                </c:pt>
                <c:pt idx="7">
                  <c:v>3648.63810810804</c:v>
                </c:pt>
                <c:pt idx="8">
                  <c:v>1419.51289266048</c:v>
                </c:pt>
                <c:pt idx="9">
                  <c:v>1419.51289266048</c:v>
                </c:pt>
                <c:pt idx="10">
                  <c:v>1438.70623347076</c:v>
                </c:pt>
                <c:pt idx="11">
                  <c:v>189.75289266048</c:v>
                </c:pt>
                <c:pt idx="12">
                  <c:v>208.946233470757</c:v>
                </c:pt>
                <c:pt idx="13">
                  <c:v>4122.23091355427</c:v>
                </c:pt>
              </c:numCache>
            </c:numRef>
          </c:val>
        </c:ser>
        <c:ser>
          <c:idx val="9"/>
          <c:order val="8"/>
          <c:tx>
            <c:strRef>
              <c:f>'Data-Loads'!$J$21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'Data-Loads'!$J$22:$J$35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209.0</c:v>
                </c:pt>
                <c:pt idx="13">
                  <c:v>4122.2</c:v>
                </c:pt>
              </c:numCache>
            </c:numRef>
          </c:val>
        </c:ser>
        <c:ser>
          <c:idx val="10"/>
          <c:order val="9"/>
          <c:tx>
            <c:strRef>
              <c:f>'Data-Loads'!$K$21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'Data-Loads'!$K$22:$K$35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209.0</c:v>
                </c:pt>
                <c:pt idx="13">
                  <c:v>4122.2</c:v>
                </c:pt>
              </c:numCache>
            </c:numRef>
          </c:val>
        </c:ser>
        <c:ser>
          <c:idx val="5"/>
          <c:order val="10"/>
          <c:tx>
            <c:strRef>
              <c:f>'Data-Loads'!$L$21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'Data-Loads'!$L$22:$L$35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6855304"/>
        <c:axId val="-2046851544"/>
      </c:barChart>
      <c:catAx>
        <c:axId val="-204685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851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8515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8553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Zone Load</a:t>
            </a:r>
          </a:p>
        </c:rich>
      </c:tx>
      <c:layout>
        <c:manualLayout>
          <c:xMode val="edge"/>
          <c:yMode val="edge"/>
          <c:x val="0.30634483120242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'Data-Loads'!$B$39:$B$52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367.0</c:v>
                </c:pt>
                <c:pt idx="12">
                  <c:v>367.0</c:v>
                </c:pt>
                <c:pt idx="13">
                  <c:v>1221.0</c:v>
                </c:pt>
              </c:numCache>
            </c:numRef>
          </c:val>
        </c:ser>
        <c:ser>
          <c:idx val="1"/>
          <c:order val="1"/>
          <c:tx>
            <c:strRef>
              <c:f>'Data-Loads'!$C$38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'Data-Loads'!$C$39:$C$52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370.0</c:v>
                </c:pt>
                <c:pt idx="12">
                  <c:v>370.0</c:v>
                </c:pt>
                <c:pt idx="13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'Data-Loads'!$D$38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'Data-Loads'!$D$39:$D$52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1221.024</c:v>
                </c:pt>
              </c:numCache>
            </c:numRef>
          </c:val>
        </c:ser>
        <c:ser>
          <c:idx val="3"/>
          <c:order val="3"/>
          <c:tx>
            <c:strRef>
              <c:f>'Data-Loads'!$E$38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'Data-Loads'!$E$39:$E$52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739.4490035169988</c:v>
                </c:pt>
                <c:pt idx="6">
                  <c:v>739.4490035169988</c:v>
                </c:pt>
                <c:pt idx="7">
                  <c:v>739.4490035169988</c:v>
                </c:pt>
                <c:pt idx="8">
                  <c:v>739.4490035169988</c:v>
                </c:pt>
                <c:pt idx="9">
                  <c:v>2957.502930832356</c:v>
                </c:pt>
                <c:pt idx="10">
                  <c:v>2957.502930832356</c:v>
                </c:pt>
                <c:pt idx="11">
                  <c:v>369.57796014068</c:v>
                </c:pt>
                <c:pt idx="12">
                  <c:v>369.57796014068</c:v>
                </c:pt>
                <c:pt idx="13">
                  <c:v>1221.277842907386</c:v>
                </c:pt>
              </c:numCache>
            </c:numRef>
          </c:val>
        </c:ser>
        <c:ser>
          <c:idx val="4"/>
          <c:order val="4"/>
          <c:tx>
            <c:strRef>
              <c:f>'Data-Loads'!$F$38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'Data-Loads'!$F$39:$F$52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739.19664</c:v>
                </c:pt>
                <c:pt idx="6">
                  <c:v>739.19664</c:v>
                </c:pt>
                <c:pt idx="7">
                  <c:v>739.19664</c:v>
                </c:pt>
                <c:pt idx="8">
                  <c:v>739.2</c:v>
                </c:pt>
                <c:pt idx="9">
                  <c:v>2956.78656</c:v>
                </c:pt>
                <c:pt idx="10">
                  <c:v>2956.78656</c:v>
                </c:pt>
                <c:pt idx="11">
                  <c:v>369.5990666666666</c:v>
                </c:pt>
                <c:pt idx="12">
                  <c:v>369.5990666666666</c:v>
                </c:pt>
                <c:pt idx="13">
                  <c:v>1220.982373333333</c:v>
                </c:pt>
              </c:numCache>
            </c:numRef>
          </c:val>
        </c:ser>
        <c:ser>
          <c:idx val="6"/>
          <c:order val="5"/>
          <c:tx>
            <c:strRef>
              <c:f>'Data-Loads'!$G$38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'Data-Loads'!$G$39:$G$52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'Data-Loads'!$H$38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'Data-Loads'!$H$39:$H$52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8"/>
          <c:order val="7"/>
          <c:tx>
            <c:strRef>
              <c:f>'Data-Loads'!$I$38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'Data-Loads'!$I$39:$I$52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1221.024</c:v>
                </c:pt>
              </c:numCache>
            </c:numRef>
          </c:val>
        </c:ser>
        <c:ser>
          <c:idx val="9"/>
          <c:order val="8"/>
          <c:tx>
            <c:strRef>
              <c:f>'Data-Loads'!$J$38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'Data-Loads'!$J$39:$J$52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10"/>
          <c:order val="9"/>
          <c:tx>
            <c:strRef>
              <c:f>'Data-Loads'!$K$38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'Data-Loads'!$K$39:$K$52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'Data-Loads'!$L$38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'Data-Loads'!$L$39:$L$52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002648"/>
        <c:axId val="-2046998824"/>
      </c:barChart>
      <c:catAx>
        <c:axId val="-2047002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998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9988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0026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 - Zone Load (Fan Heat)</a:t>
            </a:r>
          </a:p>
        </c:rich>
      </c:tx>
      <c:layout>
        <c:manualLayout>
          <c:xMode val="edge"/>
          <c:yMode val="edge"/>
          <c:x val="0.16753982888653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334420880913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'Data-Loads'!$B$127:$B$140</c:f>
              <c:numCache>
                <c:formatCode>General</c:formatCode>
                <c:ptCount val="14"/>
                <c:pt idx="0">
                  <c:v>144.0</c:v>
                </c:pt>
                <c:pt idx="1">
                  <c:v>128.0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117.0</c:v>
                </c:pt>
                <c:pt idx="10">
                  <c:v>109.0</c:v>
                </c:pt>
                <c:pt idx="11">
                  <c:v>18.0</c:v>
                </c:pt>
                <c:pt idx="12">
                  <c:v>23.0</c:v>
                </c:pt>
                <c:pt idx="13">
                  <c:v>154.0</c:v>
                </c:pt>
              </c:numCache>
            </c:numRef>
          </c:val>
        </c:ser>
        <c:ser>
          <c:idx val="1"/>
          <c:order val="1"/>
          <c:tx>
            <c:strRef>
              <c:f>'Data-Loads'!$C$126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'Data-Loads'!$C$127:$C$140</c:f>
              <c:numCache>
                <c:formatCode>General</c:formatCode>
                <c:ptCount val="14"/>
                <c:pt idx="0">
                  <c:v>144.0</c:v>
                </c:pt>
                <c:pt idx="1">
                  <c:v>129.0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118.0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153.0</c:v>
                </c:pt>
              </c:numCache>
            </c:numRef>
          </c:val>
        </c:ser>
        <c:ser>
          <c:idx val="2"/>
          <c:order val="2"/>
          <c:tx>
            <c:strRef>
              <c:f>'Data-Loads'!$D$126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'Data-Loads'!$D$127:$D$140</c:f>
              <c:numCache>
                <c:formatCode>General</c:formatCode>
                <c:ptCount val="14"/>
                <c:pt idx="0">
                  <c:v>187.0499999999997</c:v>
                </c:pt>
                <c:pt idx="1">
                  <c:v>167.9789999999998</c:v>
                </c:pt>
                <c:pt idx="2">
                  <c:v>133.0079999999998</c:v>
                </c:pt>
                <c:pt idx="3">
                  <c:v>8.433999999999997</c:v>
                </c:pt>
                <c:pt idx="4">
                  <c:v>7.027000000000015</c:v>
                </c:pt>
                <c:pt idx="5">
                  <c:v>167.9789999999998</c:v>
                </c:pt>
                <c:pt idx="6">
                  <c:v>146.7259999999997</c:v>
                </c:pt>
                <c:pt idx="7">
                  <c:v>181.3869999999997</c:v>
                </c:pt>
                <c:pt idx="8">
                  <c:v>68.7059999999999</c:v>
                </c:pt>
                <c:pt idx="9">
                  <c:v>135.1320000000001</c:v>
                </c:pt>
                <c:pt idx="10">
                  <c:v>171.2450000000001</c:v>
                </c:pt>
                <c:pt idx="11">
                  <c:v>14.517</c:v>
                </c:pt>
                <c:pt idx="12">
                  <c:v>18.31399999999999</c:v>
                </c:pt>
                <c:pt idx="13">
                  <c:v>192.674</c:v>
                </c:pt>
              </c:numCache>
            </c:numRef>
          </c:val>
        </c:ser>
        <c:ser>
          <c:idx val="3"/>
          <c:order val="3"/>
          <c:tx>
            <c:strRef>
              <c:f>'Data-Loads'!$E$126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'Data-Loads'!$E$127:$E$140</c:f>
              <c:numCache>
                <c:formatCode>General</c:formatCode>
                <c:ptCount val="14"/>
                <c:pt idx="0">
                  <c:v>138.6283704572097</c:v>
                </c:pt>
                <c:pt idx="1">
                  <c:v>118.9917936694019</c:v>
                </c:pt>
                <c:pt idx="2">
                  <c:v>107.561547479484</c:v>
                </c:pt>
                <c:pt idx="3">
                  <c:v>7.620164126611968</c:v>
                </c:pt>
                <c:pt idx="4">
                  <c:v>6.154747948417338</c:v>
                </c:pt>
                <c:pt idx="5">
                  <c:v>149.4724501758501</c:v>
                </c:pt>
                <c:pt idx="6">
                  <c:v>137.4560375146539</c:v>
                </c:pt>
                <c:pt idx="7">
                  <c:v>160.6096131301292</c:v>
                </c:pt>
                <c:pt idx="8">
                  <c:v>79.132473622509</c:v>
                </c:pt>
                <c:pt idx="9">
                  <c:v>188.1594372801881</c:v>
                </c:pt>
                <c:pt idx="10">
                  <c:v>215.4161781946075</c:v>
                </c:pt>
                <c:pt idx="11">
                  <c:v>23.73974208675264</c:v>
                </c:pt>
                <c:pt idx="12">
                  <c:v>27.54982415005858</c:v>
                </c:pt>
                <c:pt idx="13">
                  <c:v>181.1254396248542</c:v>
                </c:pt>
              </c:numCache>
            </c:numRef>
          </c:val>
        </c:ser>
        <c:ser>
          <c:idx val="4"/>
          <c:order val="4"/>
          <c:tx>
            <c:strRef>
              <c:f>'Data-Loads'!$F$126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'Data-Loads'!$F$127:$F$140</c:f>
              <c:numCache>
                <c:formatCode>General</c:formatCode>
                <c:ptCount val="14"/>
                <c:pt idx="0">
                  <c:v>143.5176433333336</c:v>
                </c:pt>
                <c:pt idx="1">
                  <c:v>127.5306483333334</c:v>
                </c:pt>
                <c:pt idx="2">
                  <c:v>116.366368333333</c:v>
                </c:pt>
                <c:pt idx="3">
                  <c:v>10.25288472222223</c:v>
                </c:pt>
                <c:pt idx="4">
                  <c:v>8.098295111111099</c:v>
                </c:pt>
                <c:pt idx="5">
                  <c:v>140.4768316666673</c:v>
                </c:pt>
                <c:pt idx="6">
                  <c:v>128.5138277777774</c:v>
                </c:pt>
                <c:pt idx="7">
                  <c:v>148.764412777778</c:v>
                </c:pt>
                <c:pt idx="8">
                  <c:v>73.2822194444443</c:v>
                </c:pt>
                <c:pt idx="9">
                  <c:v>119.3937886111114</c:v>
                </c:pt>
                <c:pt idx="10">
                  <c:v>140.0773236111111</c:v>
                </c:pt>
                <c:pt idx="11">
                  <c:v>18.18316036111113</c:v>
                </c:pt>
                <c:pt idx="12">
                  <c:v>22.80833861111111</c:v>
                </c:pt>
                <c:pt idx="13">
                  <c:v>153.735644444444</c:v>
                </c:pt>
              </c:numCache>
            </c:numRef>
          </c:val>
        </c:ser>
        <c:ser>
          <c:idx val="5"/>
          <c:order val="5"/>
          <c:tx>
            <c:strRef>
              <c:f>'Data-Loads'!$G$126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'Data-Loads'!$G$127:$G$140</c:f>
              <c:numCache>
                <c:formatCode>General</c:formatCode>
                <c:ptCount val="14"/>
                <c:pt idx="0">
                  <c:v>143.6534400000901</c:v>
                </c:pt>
                <c:pt idx="1">
                  <c:v>127.6867200000797</c:v>
                </c:pt>
                <c:pt idx="2">
                  <c:v>116.6726400000198</c:v>
                </c:pt>
                <c:pt idx="3">
                  <c:v>10.260096000006</c:v>
                </c:pt>
                <c:pt idx="4">
                  <c:v>8.10969599999899</c:v>
                </c:pt>
                <c:pt idx="5">
                  <c:v>140.8713600000897</c:v>
                </c:pt>
                <c:pt idx="6">
                  <c:v>129.1113599999999</c:v>
                </c:pt>
                <c:pt idx="7">
                  <c:v>149.3587200000102</c:v>
                </c:pt>
                <c:pt idx="8">
                  <c:v>73.16064000001006</c:v>
                </c:pt>
                <c:pt idx="9">
                  <c:v>118.48704000001</c:v>
                </c:pt>
                <c:pt idx="10">
                  <c:v>139.24512000001</c:v>
                </c:pt>
                <c:pt idx="11">
                  <c:v>18.023711999998</c:v>
                </c:pt>
                <c:pt idx="12">
                  <c:v>22.62556799999999</c:v>
                </c:pt>
                <c:pt idx="13">
                  <c:v>154.5600000000095</c:v>
                </c:pt>
              </c:numCache>
            </c:numRef>
          </c:val>
        </c:ser>
        <c:ser>
          <c:idx val="6"/>
          <c:order val="6"/>
          <c:tx>
            <c:strRef>
              <c:f>'Data-Loads'!$H$126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'Data-Loads'!$H$127:$H$140</c:f>
              <c:numCache>
                <c:formatCode>General</c:formatCode>
                <c:ptCount val="14"/>
                <c:pt idx="0">
                  <c:v>142.3632000000698</c:v>
                </c:pt>
                <c:pt idx="1">
                  <c:v>126.6828299999902</c:v>
                </c:pt>
                <c:pt idx="2">
                  <c:v>115.4888899999896</c:v>
                </c:pt>
                <c:pt idx="3">
                  <c:v>10.39845400000101</c:v>
                </c:pt>
                <c:pt idx="4">
                  <c:v>8.206344000001025</c:v>
                </c:pt>
                <c:pt idx="5">
                  <c:v>139.4441299999999</c:v>
                </c:pt>
                <c:pt idx="6">
                  <c:v>128.2686999999896</c:v>
                </c:pt>
                <c:pt idx="7">
                  <c:v>147.9511500000199</c:v>
                </c:pt>
                <c:pt idx="8">
                  <c:v>73.00199000000998</c:v>
                </c:pt>
                <c:pt idx="9">
                  <c:v>118.12943000001</c:v>
                </c:pt>
                <c:pt idx="10">
                  <c:v>138.8308000000102</c:v>
                </c:pt>
                <c:pt idx="11">
                  <c:v>18.16764599999999</c:v>
                </c:pt>
                <c:pt idx="12">
                  <c:v>22.79147799999902</c:v>
                </c:pt>
                <c:pt idx="13">
                  <c:v>154.5600000000095</c:v>
                </c:pt>
              </c:numCache>
            </c:numRef>
          </c:val>
        </c:ser>
        <c:ser>
          <c:idx val="7"/>
          <c:order val="7"/>
          <c:tx>
            <c:strRef>
              <c:f>'Data-Loads'!$I$126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'Data-Loads'!$I$127:$I$140</c:f>
              <c:numCache>
                <c:formatCode>General</c:formatCode>
                <c:ptCount val="14"/>
                <c:pt idx="0">
                  <c:v>144.0536380225599</c:v>
                </c:pt>
                <c:pt idx="1">
                  <c:v>128.1309133877999</c:v>
                </c:pt>
                <c:pt idx="2">
                  <c:v>116.9126901781297</c:v>
                </c:pt>
                <c:pt idx="3">
                  <c:v>10.407856491529</c:v>
                </c:pt>
                <c:pt idx="4">
                  <c:v>8.214239242910991</c:v>
                </c:pt>
                <c:pt idx="5">
                  <c:v>141.2189004276697</c:v>
                </c:pt>
                <c:pt idx="6">
                  <c:v>129.3160408225499</c:v>
                </c:pt>
                <c:pt idx="7">
                  <c:v>149.1144239742803</c:v>
                </c:pt>
                <c:pt idx="8">
                  <c:v>73.51409659122987</c:v>
                </c:pt>
                <c:pt idx="9">
                  <c:v>118.28095740908</c:v>
                </c:pt>
                <c:pt idx="10">
                  <c:v>138.89449458071</c:v>
                </c:pt>
                <c:pt idx="11">
                  <c:v>18.059421128694</c:v>
                </c:pt>
                <c:pt idx="12">
                  <c:v>22.69872640220902</c:v>
                </c:pt>
                <c:pt idx="13">
                  <c:v>154.4636001049503</c:v>
                </c:pt>
              </c:numCache>
            </c:numRef>
          </c:val>
        </c:ser>
        <c:ser>
          <c:idx val="8"/>
          <c:order val="8"/>
          <c:tx>
            <c:strRef>
              <c:f>'Data-Loads'!$J$126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'Data-Loads'!$J$127:$J$140</c:f>
              <c:numCache>
                <c:formatCode>General</c:formatCode>
                <c:ptCount val="14"/>
                <c:pt idx="0">
                  <c:v>144.1</c:v>
                </c:pt>
                <c:pt idx="1">
                  <c:v>127.9000000000001</c:v>
                </c:pt>
                <c:pt idx="2">
                  <c:v>116.9000000000001</c:v>
                </c:pt>
                <c:pt idx="3">
                  <c:v>10.30000000000001</c:v>
                </c:pt>
                <c:pt idx="4">
                  <c:v>8.200000000000017</c:v>
                </c:pt>
                <c:pt idx="5">
                  <c:v>141.1</c:v>
                </c:pt>
                <c:pt idx="6">
                  <c:v>129.1999999999998</c:v>
                </c:pt>
                <c:pt idx="7">
                  <c:v>149.4000000000001</c:v>
                </c:pt>
                <c:pt idx="8">
                  <c:v>73.20000000000004</c:v>
                </c:pt>
                <c:pt idx="9">
                  <c:v>118.6</c:v>
                </c:pt>
                <c:pt idx="10">
                  <c:v>139.3999999999999</c:v>
                </c:pt>
                <c:pt idx="11">
                  <c:v>18.0</c:v>
                </c:pt>
                <c:pt idx="12">
                  <c:v>22.59999999999999</c:v>
                </c:pt>
                <c:pt idx="13">
                  <c:v>154.6000000000004</c:v>
                </c:pt>
              </c:numCache>
            </c:numRef>
          </c:val>
        </c:ser>
        <c:ser>
          <c:idx val="9"/>
          <c:order val="9"/>
          <c:tx>
            <c:strRef>
              <c:f>'Data-Loads'!$K$126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'Data-Loads'!$K$127:$K$140</c:f>
              <c:numCache>
                <c:formatCode>General</c:formatCode>
                <c:ptCount val="14"/>
                <c:pt idx="0">
                  <c:v>144.1</c:v>
                </c:pt>
                <c:pt idx="1">
                  <c:v>128.2000000000003</c:v>
                </c:pt>
                <c:pt idx="2">
                  <c:v>116.6</c:v>
                </c:pt>
                <c:pt idx="3">
                  <c:v>10.19999999999999</c:v>
                </c:pt>
                <c:pt idx="4">
                  <c:v>7.600000000000023</c:v>
                </c:pt>
                <c:pt idx="5">
                  <c:v>141.9000000000001</c:v>
                </c:pt>
                <c:pt idx="6">
                  <c:v>128.9000000000001</c:v>
                </c:pt>
                <c:pt idx="7">
                  <c:v>149.9000000000001</c:v>
                </c:pt>
                <c:pt idx="8">
                  <c:v>73.5999999999999</c:v>
                </c:pt>
                <c:pt idx="9">
                  <c:v>118.2</c:v>
                </c:pt>
                <c:pt idx="10">
                  <c:v>139.0</c:v>
                </c:pt>
                <c:pt idx="11">
                  <c:v>18.20000000000002</c:v>
                </c:pt>
                <c:pt idx="12">
                  <c:v>22.59999999999999</c:v>
                </c:pt>
                <c:pt idx="13">
                  <c:v>154.6000000000004</c:v>
                </c:pt>
              </c:numCache>
            </c:numRef>
          </c:val>
        </c:ser>
        <c:ser>
          <c:idx val="10"/>
          <c:order val="10"/>
          <c:tx>
            <c:strRef>
              <c:f>'Data-Loads'!$L$126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'Data-Loads'!$L$127:$L$140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077736"/>
        <c:axId val="-2047073912"/>
      </c:barChart>
      <c:catAx>
        <c:axId val="-2047077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073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0739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53072750082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0777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25925925925926"/>
          <c:w val="0.927407407407407"/>
          <c:h val="0.0675381263616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Coil Load - Latent Zone Load (Should = 0)</a:t>
            </a:r>
          </a:p>
        </c:rich>
      </c:tx>
      <c:layout>
        <c:manualLayout>
          <c:xMode val="edge"/>
          <c:yMode val="edge"/>
          <c:x val="0.13170924111733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334420880913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'Data-Loads'!$B$56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'Data-Loads'!$B$57:$B$70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3.0</c:v>
                </c:pt>
                <c:pt idx="13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'Data-Loads'!$C$56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'Data-Loads'!$C$57:$C$70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'Data-Loads'!$D$56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'Data-Loads'!$D$57:$D$70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-0.0239999999998872</c:v>
                </c:pt>
              </c:numCache>
            </c:numRef>
          </c:val>
        </c:ser>
        <c:ser>
          <c:idx val="3"/>
          <c:order val="3"/>
          <c:tx>
            <c:strRef>
              <c:f>'Data-Loads'!$E$56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'Data-Loads'!$E$57:$E$70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2.051582649472493</c:v>
                </c:pt>
                <c:pt idx="6">
                  <c:v>0.0</c:v>
                </c:pt>
                <c:pt idx="7">
                  <c:v>0.879249706916767</c:v>
                </c:pt>
                <c:pt idx="8">
                  <c:v>-0.586166471277807</c:v>
                </c:pt>
                <c:pt idx="9">
                  <c:v>-29.60140679953111</c:v>
                </c:pt>
                <c:pt idx="10">
                  <c:v>-27.54982415005861</c:v>
                </c:pt>
                <c:pt idx="11">
                  <c:v>-3.223915592028163</c:v>
                </c:pt>
                <c:pt idx="12">
                  <c:v>-2.930832356389203</c:v>
                </c:pt>
                <c:pt idx="13">
                  <c:v>-2.051582649472493</c:v>
                </c:pt>
              </c:numCache>
            </c:numRef>
          </c:val>
        </c:ser>
        <c:ser>
          <c:idx val="4"/>
          <c:order val="4"/>
          <c:tx>
            <c:strRef>
              <c:f>'Data-Loads'!$F$56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'Data-Loads'!$F$57:$F$70</c:f>
              <c:numCache>
                <c:formatCode>General</c:formatCode>
                <c:ptCount val="14"/>
                <c:pt idx="0">
                  <c:v>0.00494611111071208</c:v>
                </c:pt>
                <c:pt idx="1">
                  <c:v>0.00370999999995547</c:v>
                </c:pt>
                <c:pt idx="2">
                  <c:v>0.00422944444426321</c:v>
                </c:pt>
                <c:pt idx="3">
                  <c:v>0.000795000000010759</c:v>
                </c:pt>
                <c:pt idx="4">
                  <c:v>0.00067805555556788</c:v>
                </c:pt>
                <c:pt idx="5">
                  <c:v>-6.501065555556011</c:v>
                </c:pt>
                <c:pt idx="6">
                  <c:v>-7.184721111110661</c:v>
                </c:pt>
                <c:pt idx="7">
                  <c:v>-6.029952222222505</c:v>
                </c:pt>
                <c:pt idx="8">
                  <c:v>-5.553320555555501</c:v>
                </c:pt>
                <c:pt idx="9">
                  <c:v>-12.92462833333366</c:v>
                </c:pt>
                <c:pt idx="10">
                  <c:v>-10.7981269444449</c:v>
                </c:pt>
                <c:pt idx="11">
                  <c:v>-1.662633611111119</c:v>
                </c:pt>
                <c:pt idx="12">
                  <c:v>-1.453495555555548</c:v>
                </c:pt>
                <c:pt idx="13">
                  <c:v>-10.76117111111034</c:v>
                </c:pt>
              </c:numCache>
            </c:numRef>
          </c:val>
        </c:ser>
        <c:ser>
          <c:idx val="5"/>
          <c:order val="5"/>
          <c:tx>
            <c:strRef>
              <c:f>'Data-Loads'!$G$56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'Data-Loads'!$G$57:$G$70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'Data-Loads'!$H$56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'Data-Loads'!$H$57:$H$70</c:f>
              <c:numCache>
                <c:formatCode>General</c:formatCode>
                <c:ptCount val="14"/>
                <c:pt idx="0">
                  <c:v>3.31379167799999E-14</c:v>
                </c:pt>
                <c:pt idx="1">
                  <c:v>2.6911818E-15</c:v>
                </c:pt>
                <c:pt idx="2">
                  <c:v>3.81028842E-15</c:v>
                </c:pt>
                <c:pt idx="3">
                  <c:v>3.14148594000001E-14</c:v>
                </c:pt>
                <c:pt idx="4">
                  <c:v>-2.753349E-16</c:v>
                </c:pt>
                <c:pt idx="5">
                  <c:v>0.00686999999095405</c:v>
                </c:pt>
                <c:pt idx="6">
                  <c:v>-0.00534000001005097</c:v>
                </c:pt>
                <c:pt idx="7">
                  <c:v>-0.010820000013041</c:v>
                </c:pt>
                <c:pt idx="8">
                  <c:v>0.0115199999869446</c:v>
                </c:pt>
                <c:pt idx="9">
                  <c:v>-0.000760000040372688</c:v>
                </c:pt>
                <c:pt idx="10">
                  <c:v>0.0194599999599632</c:v>
                </c:pt>
                <c:pt idx="11">
                  <c:v>0.0468459999949573</c:v>
                </c:pt>
                <c:pt idx="12">
                  <c:v>0.00549999999395823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'Data-Loads'!$I$56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'Data-Loads'!$I$57:$I$70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-0.00441107616700265</c:v>
                </c:pt>
                <c:pt idx="6">
                  <c:v>0.0395729248180032</c:v>
                </c:pt>
                <c:pt idx="7">
                  <c:v>0.0454349415779234</c:v>
                </c:pt>
                <c:pt idx="8">
                  <c:v>0.115696622341943</c:v>
                </c:pt>
                <c:pt idx="9">
                  <c:v>0.671261540799605</c:v>
                </c:pt>
                <c:pt idx="10">
                  <c:v>0.722370523300015</c:v>
                </c:pt>
                <c:pt idx="11">
                  <c:v>0.115567939380981</c:v>
                </c:pt>
                <c:pt idx="12">
                  <c:v>0.129401293575995</c:v>
                </c:pt>
                <c:pt idx="13">
                  <c:v>0.08226214979004</c:v>
                </c:pt>
              </c:numCache>
            </c:numRef>
          </c:val>
        </c:ser>
        <c:ser>
          <c:idx val="8"/>
          <c:order val="8"/>
          <c:tx>
            <c:strRef>
              <c:f>'Data-Loads'!$J$56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'Data-Loads'!$J$57:$J$70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'Data-Loads'!$K$56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'Data-Loads'!$K$57:$K$70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0.199999999999932</c:v>
                </c:pt>
                <c:pt idx="6">
                  <c:v>-0.100000000000023</c:v>
                </c:pt>
                <c:pt idx="7">
                  <c:v>0.099999999999909</c:v>
                </c:pt>
                <c:pt idx="8">
                  <c:v>0.199999999999932</c:v>
                </c:pt>
                <c:pt idx="9">
                  <c:v>-0.700000000000273</c:v>
                </c:pt>
                <c:pt idx="10">
                  <c:v>-0.600000000000364</c:v>
                </c:pt>
                <c:pt idx="11">
                  <c:v>0.199999999999989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'Data-Loads'!$L$56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'Data-Loads'!$L$57:$L$70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312376"/>
        <c:axId val="-2047308552"/>
      </c:barChart>
      <c:catAx>
        <c:axId val="-204731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308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3085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53072750082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312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25925925925926"/>
          <c:w val="0.927407407407407"/>
          <c:h val="0.0675381263616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B16.5.1-3.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Mean COP Sensitivities</a:t>
            </a:r>
          </a:p>
        </c:rich>
      </c:tx>
      <c:layout>
        <c:manualLayout>
          <c:xMode val="edge"/>
          <c:yMode val="edge"/>
          <c:x val="0.27363308776192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02020793460751"/>
          <c:y val="0.169222403480152"/>
          <c:w val="0.909124594719778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'Data-Delta'!$B$94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'Data-Delta'!$B$95:$B$113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0.24</c:v>
                </c:pt>
                <c:pt idx="7">
                  <c:v>0.22</c:v>
                </c:pt>
                <c:pt idx="8">
                  <c:v>-0.92</c:v>
                </c:pt>
                <c:pt idx="9">
                  <c:v>-0.24</c:v>
                </c:pt>
                <c:pt idx="10">
                  <c:v>0.42</c:v>
                </c:pt>
                <c:pt idx="11">
                  <c:v>0.66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1"/>
          <c:order val="1"/>
          <c:tx>
            <c:strRef>
              <c:f>'Data-Delta'!$C$94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'Data-Delta'!$C$95:$C$113</c:f>
              <c:numCache>
                <c:formatCode>General</c:formatCode>
                <c:ptCount val="19"/>
                <c:pt idx="0">
                  <c:v>0.953</c:v>
                </c:pt>
                <c:pt idx="1">
                  <c:v>0.248</c:v>
                </c:pt>
                <c:pt idx="2">
                  <c:v>1.201</c:v>
                </c:pt>
                <c:pt idx="3">
                  <c:v>-0.48</c:v>
                </c:pt>
                <c:pt idx="4">
                  <c:v>0.825</c:v>
                </c:pt>
                <c:pt idx="5">
                  <c:v>-0.608</c:v>
                </c:pt>
                <c:pt idx="6">
                  <c:v>0.288</c:v>
                </c:pt>
                <c:pt idx="7">
                  <c:v>0.21</c:v>
                </c:pt>
                <c:pt idx="8">
                  <c:v>-0.92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0.676</c:v>
                </c:pt>
                <c:pt idx="15">
                  <c:v>-1.1</c:v>
                </c:pt>
                <c:pt idx="16">
                  <c:v>-0.54</c:v>
                </c:pt>
                <c:pt idx="17">
                  <c:v>0.401</c:v>
                </c:pt>
                <c:pt idx="18">
                  <c:v>1.221</c:v>
                </c:pt>
              </c:numCache>
            </c:numRef>
          </c:val>
        </c:ser>
        <c:ser>
          <c:idx val="2"/>
          <c:order val="2"/>
          <c:tx>
            <c:strRef>
              <c:f>'Data-Delta'!$D$94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'Data-Delta'!$D$95:$D$113</c:f>
              <c:numCache>
                <c:formatCode>General</c:formatCode>
                <c:ptCount val="19"/>
                <c:pt idx="0">
                  <c:v>1.0285</c:v>
                </c:pt>
                <c:pt idx="1">
                  <c:v>0.155</c:v>
                </c:pt>
                <c:pt idx="2">
                  <c:v>1.1835</c:v>
                </c:pt>
                <c:pt idx="3">
                  <c:v>-0.4552</c:v>
                </c:pt>
                <c:pt idx="4">
                  <c:v>0.9399</c:v>
                </c:pt>
                <c:pt idx="5">
                  <c:v>-0.5438</c:v>
                </c:pt>
                <c:pt idx="6">
                  <c:v>0.2086</c:v>
                </c:pt>
                <c:pt idx="7">
                  <c:v>0.1983</c:v>
                </c:pt>
                <c:pt idx="8">
                  <c:v>-0.9144</c:v>
                </c:pt>
                <c:pt idx="9">
                  <c:v>-0.2252</c:v>
                </c:pt>
                <c:pt idx="10">
                  <c:v>0.4167</c:v>
                </c:pt>
                <c:pt idx="11">
                  <c:v>0.6419</c:v>
                </c:pt>
                <c:pt idx="12">
                  <c:v>-1.2098</c:v>
                </c:pt>
                <c:pt idx="13">
                  <c:v>-0.5977</c:v>
                </c:pt>
                <c:pt idx="14">
                  <c:v>0.5714</c:v>
                </c:pt>
                <c:pt idx="15">
                  <c:v>-1.1267</c:v>
                </c:pt>
                <c:pt idx="16">
                  <c:v>-0.5146</c:v>
                </c:pt>
                <c:pt idx="17">
                  <c:v>0.3846</c:v>
                </c:pt>
                <c:pt idx="18">
                  <c:v>1.2373</c:v>
                </c:pt>
              </c:numCache>
            </c:numRef>
          </c:val>
        </c:ser>
        <c:ser>
          <c:idx val="3"/>
          <c:order val="3"/>
          <c:tx>
            <c:strRef>
              <c:f>'Data-Delta'!$E$94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'Data-Delta'!$E$95:$E$113</c:f>
              <c:numCache>
                <c:formatCode>General</c:formatCode>
                <c:ptCount val="19"/>
                <c:pt idx="0">
                  <c:v>1.008217852938562</c:v>
                </c:pt>
                <c:pt idx="1">
                  <c:v>0.208373908161749</c:v>
                </c:pt>
                <c:pt idx="2">
                  <c:v>1.216591761100311</c:v>
                </c:pt>
                <c:pt idx="3">
                  <c:v>-0.45340823889969</c:v>
                </c:pt>
                <c:pt idx="4">
                  <c:v>0.901</c:v>
                </c:pt>
                <c:pt idx="5">
                  <c:v>-0.560626091838251</c:v>
                </c:pt>
                <c:pt idx="6">
                  <c:v>0.285373908161749</c:v>
                </c:pt>
                <c:pt idx="7">
                  <c:v>0.25</c:v>
                </c:pt>
                <c:pt idx="8">
                  <c:v>-0.964737899849271</c:v>
                </c:pt>
                <c:pt idx="9">
                  <c:v>-0.223</c:v>
                </c:pt>
                <c:pt idx="10">
                  <c:v>0.326</c:v>
                </c:pt>
                <c:pt idx="11">
                  <c:v>0.549</c:v>
                </c:pt>
                <c:pt idx="12">
                  <c:v>-1.20296619634417</c:v>
                </c:pt>
                <c:pt idx="13">
                  <c:v>-0.569</c:v>
                </c:pt>
                <c:pt idx="14">
                  <c:v>0.603</c:v>
                </c:pt>
                <c:pt idx="15">
                  <c:v>-1.12</c:v>
                </c:pt>
                <c:pt idx="16">
                  <c:v>-0.486033803655829</c:v>
                </c:pt>
                <c:pt idx="17">
                  <c:v>0.384</c:v>
                </c:pt>
                <c:pt idx="18">
                  <c:v>1.30159176110031</c:v>
                </c:pt>
              </c:numCache>
            </c:numRef>
          </c:val>
        </c:ser>
        <c:ser>
          <c:idx val="4"/>
          <c:order val="4"/>
          <c:tx>
            <c:strRef>
              <c:f>'Data-Delta'!$F$94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'Data-Delta'!$F$95:$F$113</c:f>
              <c:numCache>
                <c:formatCode>General</c:formatCode>
                <c:ptCount val="19"/>
                <c:pt idx="0">
                  <c:v>0.996669951662236</c:v>
                </c:pt>
                <c:pt idx="1">
                  <c:v>0.20682622602089</c:v>
                </c:pt>
                <c:pt idx="2">
                  <c:v>1.203496177683126</c:v>
                </c:pt>
                <c:pt idx="3">
                  <c:v>-0.500169136441723</c:v>
                </c:pt>
                <c:pt idx="4">
                  <c:v>0.867537171465358</c:v>
                </c:pt>
                <c:pt idx="5">
                  <c:v>-0.629301916638601</c:v>
                </c:pt>
                <c:pt idx="6">
                  <c:v>0.253771665912973</c:v>
                </c:pt>
                <c:pt idx="7">
                  <c:v>0.206654995252115</c:v>
                </c:pt>
                <c:pt idx="8">
                  <c:v>-0.919632511485962</c:v>
                </c:pt>
                <c:pt idx="9">
                  <c:v>-0.259345968858687</c:v>
                </c:pt>
                <c:pt idx="10">
                  <c:v>0.388768144078075</c:v>
                </c:pt>
                <c:pt idx="11">
                  <c:v>0.648114112936762</c:v>
                </c:pt>
                <c:pt idx="12">
                  <c:v>-1.191115366694611</c:v>
                </c:pt>
                <c:pt idx="13">
                  <c:v>-0.649019201685639</c:v>
                </c:pt>
                <c:pt idx="14">
                  <c:v>0.62282252494401</c:v>
                </c:pt>
                <c:pt idx="15">
                  <c:v>-1.090907045223733</c:v>
                </c:pt>
                <c:pt idx="16">
                  <c:v>-0.548810880214762</c:v>
                </c:pt>
                <c:pt idx="17">
                  <c:v>0.399452651185634</c:v>
                </c:pt>
                <c:pt idx="18">
                  <c:v>1.24310060554177</c:v>
                </c:pt>
              </c:numCache>
            </c:numRef>
          </c:val>
        </c:ser>
        <c:ser>
          <c:idx val="6"/>
          <c:order val="5"/>
          <c:tx>
            <c:strRef>
              <c:f>'Data-Delta'!$G$94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'Data-Delta'!$G$95:$G$113</c:f>
              <c:numCache>
                <c:formatCode>General</c:formatCode>
                <c:ptCount val="19"/>
                <c:pt idx="0">
                  <c:v>1.00692999999999</c:v>
                </c:pt>
                <c:pt idx="1">
                  <c:v>0.19677</c:v>
                </c:pt>
                <c:pt idx="2">
                  <c:v>1.20369999999999</c:v>
                </c:pt>
                <c:pt idx="3">
                  <c:v>-0.48198000000001</c:v>
                </c:pt>
                <c:pt idx="4">
                  <c:v>0.87767000000003</c:v>
                </c:pt>
                <c:pt idx="5">
                  <c:v>-0.61123999999997</c:v>
                </c:pt>
                <c:pt idx="6">
                  <c:v>0.24097000000005</c:v>
                </c:pt>
                <c:pt idx="7">
                  <c:v>0.19554999999995</c:v>
                </c:pt>
                <c:pt idx="8">
                  <c:v>-0.91948000000002</c:v>
                </c:pt>
                <c:pt idx="9">
                  <c:v>-0.25525000000008</c:v>
                </c:pt>
                <c:pt idx="10">
                  <c:v>0.39756999999997</c:v>
                </c:pt>
                <c:pt idx="11">
                  <c:v>0.65282000000005</c:v>
                </c:pt>
                <c:pt idx="12">
                  <c:v>-1.19596000000004</c:v>
                </c:pt>
                <c:pt idx="13">
                  <c:v>-0.63762000000001</c:v>
                </c:pt>
                <c:pt idx="14">
                  <c:v>0.61215999999998</c:v>
                </c:pt>
                <c:pt idx="15">
                  <c:v>-1.09381000000003</c:v>
                </c:pt>
                <c:pt idx="16">
                  <c:v>-0.53547</c:v>
                </c:pt>
                <c:pt idx="17">
                  <c:v>0.39601999999998</c:v>
                </c:pt>
                <c:pt idx="18">
                  <c:v>1.20841999999999</c:v>
                </c:pt>
              </c:numCache>
            </c:numRef>
          </c:val>
        </c:ser>
        <c:ser>
          <c:idx val="7"/>
          <c:order val="6"/>
          <c:tx>
            <c:strRef>
              <c:f>'Data-Delta'!$H$94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'Data-Delta'!$H$95:$H$113</c:f>
              <c:numCache>
                <c:formatCode>General</c:formatCode>
                <c:ptCount val="19"/>
                <c:pt idx="0">
                  <c:v>1.00872459382816</c:v>
                </c:pt>
                <c:pt idx="1">
                  <c:v>0.20415755976158</c:v>
                </c:pt>
                <c:pt idx="2">
                  <c:v>1.21288215358974</c:v>
                </c:pt>
                <c:pt idx="3">
                  <c:v>-0.50211628719663</c:v>
                </c:pt>
                <c:pt idx="4">
                  <c:v>0.88334037754326</c:v>
                </c:pt>
                <c:pt idx="5">
                  <c:v>-0.62750050348153</c:v>
                </c:pt>
                <c:pt idx="6">
                  <c:v>0.24631136803938</c:v>
                </c:pt>
                <c:pt idx="7">
                  <c:v>0.18653552096213</c:v>
                </c:pt>
                <c:pt idx="8">
                  <c:v>-0.91504517643309</c:v>
                </c:pt>
                <c:pt idx="9">
                  <c:v>-0.2701318817711</c:v>
                </c:pt>
                <c:pt idx="10">
                  <c:v>0.38161578442003</c:v>
                </c:pt>
                <c:pt idx="11">
                  <c:v>0.65174766619113</c:v>
                </c:pt>
                <c:pt idx="12">
                  <c:v>-1.197580192703</c:v>
                </c:pt>
                <c:pt idx="13">
                  <c:v>-0.65027313878218</c:v>
                </c:pt>
                <c:pt idx="14">
                  <c:v>0.60515451715876</c:v>
                </c:pt>
                <c:pt idx="15">
                  <c:v>-1.09939788339178</c:v>
                </c:pt>
                <c:pt idx="16">
                  <c:v>-0.55209082947096</c:v>
                </c:pt>
                <c:pt idx="17">
                  <c:v>0.38909701131024</c:v>
                </c:pt>
                <c:pt idx="18">
                  <c:v>1.19178260765187</c:v>
                </c:pt>
              </c:numCache>
            </c:numRef>
          </c:val>
        </c:ser>
        <c:ser>
          <c:idx val="11"/>
          <c:order val="7"/>
          <c:tx>
            <c:strRef>
              <c:f>'Data-Delta'!$I$94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'Data-Delta'!$I$95:$I$113</c:f>
              <c:numCache>
                <c:formatCode>General</c:formatCode>
                <c:ptCount val="19"/>
                <c:pt idx="0">
                  <c:v>0.99059159303782</c:v>
                </c:pt>
                <c:pt idx="1">
                  <c:v>0.20704273409943</c:v>
                </c:pt>
                <c:pt idx="2">
                  <c:v>1.19763432713725</c:v>
                </c:pt>
                <c:pt idx="3">
                  <c:v>-0.49936865386743</c:v>
                </c:pt>
                <c:pt idx="4">
                  <c:v>0.86071062377301</c:v>
                </c:pt>
                <c:pt idx="5">
                  <c:v>-0.62924962313224</c:v>
                </c:pt>
                <c:pt idx="6">
                  <c:v>0.2478264821156</c:v>
                </c:pt>
                <c:pt idx="7">
                  <c:v>0.20563269285085</c:v>
                </c:pt>
                <c:pt idx="8">
                  <c:v>-0.90343351605082</c:v>
                </c:pt>
                <c:pt idx="9">
                  <c:v>-0.26013515191548</c:v>
                </c:pt>
                <c:pt idx="10">
                  <c:v>0.4150241670711</c:v>
                </c:pt>
                <c:pt idx="11">
                  <c:v>0.67515931898658</c:v>
                </c:pt>
                <c:pt idx="12">
                  <c:v>-1.1965295331105</c:v>
                </c:pt>
                <c:pt idx="13">
                  <c:v>-0.65583268141263</c:v>
                </c:pt>
                <c:pt idx="14">
                  <c:v>0.63626759090631</c:v>
                </c:pt>
                <c:pt idx="15">
                  <c:v>-1.09211118032655</c:v>
                </c:pt>
                <c:pt idx="16">
                  <c:v>-0.55141432862868</c:v>
                </c:pt>
                <c:pt idx="17">
                  <c:v>0.40486703435277</c:v>
                </c:pt>
                <c:pt idx="18">
                  <c:v>1.23172697753435</c:v>
                </c:pt>
              </c:numCache>
            </c:numRef>
          </c:val>
        </c:ser>
        <c:ser>
          <c:idx val="12"/>
          <c:order val="8"/>
          <c:tx>
            <c:strRef>
              <c:f>'Data-Delta'!$J$94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'Data-Delta'!$J$95:$J$113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0.25</c:v>
                </c:pt>
                <c:pt idx="7">
                  <c:v>0.21</c:v>
                </c:pt>
                <c:pt idx="8">
                  <c:v>-0.91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13"/>
          <c:order val="9"/>
          <c:tx>
            <c:strRef>
              <c:f>'Data-Delta'!$K$94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'Data-Delta'!$K$95:$K$113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0.25</c:v>
                </c:pt>
                <c:pt idx="7">
                  <c:v>0.21</c:v>
                </c:pt>
                <c:pt idx="8">
                  <c:v>-0.91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5"/>
          <c:order val="10"/>
          <c:tx>
            <c:strRef>
              <c:f>'Data-Delta'!$L$94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'Data-Delta'!$L$95:$L$113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391400"/>
        <c:axId val="-2047425720"/>
      </c:barChart>
      <c:catAx>
        <c:axId val="-204739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425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4257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COP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48558999456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391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Figure B16.5.1-4.</a:t>
            </a:r>
          </a:p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HVAC BESTEST: Total Space Cooling Electricity Consumption</a:t>
            </a:r>
          </a:p>
        </c:rich>
      </c:tx>
      <c:layout>
        <c:manualLayout>
          <c:xMode val="edge"/>
          <c:yMode val="edge"/>
          <c:x val="0.15262679845374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'Data-Electr'!$B$10:$B$23</c:f>
              <c:numCache>
                <c:formatCode>General</c:formatCode>
                <c:ptCount val="14"/>
                <c:pt idx="0">
                  <c:v>1531.0</c:v>
                </c:pt>
                <c:pt idx="1">
                  <c:v>1077.0</c:v>
                </c:pt>
                <c:pt idx="2">
                  <c:v>1012.0</c:v>
                </c:pt>
                <c:pt idx="3">
                  <c:v>110.0</c:v>
                </c:pt>
                <c:pt idx="4">
                  <c:v>68.0</c:v>
                </c:pt>
                <c:pt idx="5">
                  <c:v>1208.0</c:v>
                </c:pt>
                <c:pt idx="6">
                  <c:v>1140.0</c:v>
                </c:pt>
                <c:pt idx="7">
                  <c:v>1502.0</c:v>
                </c:pt>
                <c:pt idx="8">
                  <c:v>638.0</c:v>
                </c:pt>
                <c:pt idx="9">
                  <c:v>1083.0</c:v>
                </c:pt>
                <c:pt idx="10">
                  <c:v>1544.0</c:v>
                </c:pt>
                <c:pt idx="11">
                  <c:v>164.0</c:v>
                </c:pt>
                <c:pt idx="12">
                  <c:v>250.0</c:v>
                </c:pt>
                <c:pt idx="13">
                  <c:v>1477.0</c:v>
                </c:pt>
              </c:numCache>
            </c:numRef>
          </c:val>
        </c:ser>
        <c:ser>
          <c:idx val="1"/>
          <c:order val="1"/>
          <c:tx>
            <c:strRef>
              <c:f>'Data-Electr'!$C$9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'Data-Electr'!$C$10:$C$23</c:f>
              <c:numCache>
                <c:formatCode>General</c:formatCode>
                <c:ptCount val="14"/>
                <c:pt idx="0">
                  <c:v>1530.0</c:v>
                </c:pt>
                <c:pt idx="1">
                  <c:v>1089.0</c:v>
                </c:pt>
                <c:pt idx="2">
                  <c:v>1012.0</c:v>
                </c:pt>
                <c:pt idx="3">
                  <c:v>109.0</c:v>
                </c:pt>
                <c:pt idx="4">
                  <c:v>69.0</c:v>
                </c:pt>
                <c:pt idx="5">
                  <c:v>1207.0</c:v>
                </c:pt>
                <c:pt idx="6">
                  <c:v>1139.0</c:v>
                </c:pt>
                <c:pt idx="7">
                  <c:v>1501.0</c:v>
                </c:pt>
                <c:pt idx="8">
                  <c:v>638.0</c:v>
                </c:pt>
                <c:pt idx="9">
                  <c:v>1082.0</c:v>
                </c:pt>
                <c:pt idx="10">
                  <c:v>1543.0</c:v>
                </c:pt>
                <c:pt idx="11">
                  <c:v>164.0</c:v>
                </c:pt>
                <c:pt idx="12">
                  <c:v>250.0</c:v>
                </c:pt>
                <c:pt idx="13">
                  <c:v>1464.0</c:v>
                </c:pt>
              </c:numCache>
            </c:numRef>
          </c:val>
        </c:ser>
        <c:ser>
          <c:idx val="2"/>
          <c:order val="2"/>
          <c:tx>
            <c:strRef>
              <c:f>'Data-Electr'!$D$9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'Data-Electr'!$D$10:$D$23</c:f>
              <c:numCache>
                <c:formatCode>General</c:formatCode>
                <c:ptCount val="14"/>
                <c:pt idx="0">
                  <c:v>1520.817</c:v>
                </c:pt>
                <c:pt idx="1">
                  <c:v>1061.196</c:v>
                </c:pt>
                <c:pt idx="2">
                  <c:v>1011.104</c:v>
                </c:pt>
                <c:pt idx="3">
                  <c:v>105.419</c:v>
                </c:pt>
                <c:pt idx="4">
                  <c:v>65.008</c:v>
                </c:pt>
                <c:pt idx="5">
                  <c:v>1202.424</c:v>
                </c:pt>
                <c:pt idx="6">
                  <c:v>1137.63</c:v>
                </c:pt>
                <c:pt idx="7">
                  <c:v>1499.447</c:v>
                </c:pt>
                <c:pt idx="8">
                  <c:v>629.076</c:v>
                </c:pt>
                <c:pt idx="9">
                  <c:v>1077.109</c:v>
                </c:pt>
                <c:pt idx="10">
                  <c:v>1541.155</c:v>
                </c:pt>
                <c:pt idx="11">
                  <c:v>160.219</c:v>
                </c:pt>
                <c:pt idx="12">
                  <c:v>244.919</c:v>
                </c:pt>
                <c:pt idx="13">
                  <c:v>1468.214</c:v>
                </c:pt>
              </c:numCache>
            </c:numRef>
          </c:val>
        </c:ser>
        <c:ser>
          <c:idx val="3"/>
          <c:order val="3"/>
          <c:tx>
            <c:strRef>
              <c:f>'Data-Electr'!$E$9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'Data-Electr'!$E$10:$E$23</c:f>
              <c:numCache>
                <c:formatCode>General</c:formatCode>
                <c:ptCount val="14"/>
                <c:pt idx="0">
                  <c:v>1519.0</c:v>
                </c:pt>
                <c:pt idx="1">
                  <c:v>1065.0</c:v>
                </c:pt>
                <c:pt idx="2">
                  <c:v>1003.0</c:v>
                </c:pt>
                <c:pt idx="3">
                  <c:v>106.0</c:v>
                </c:pt>
                <c:pt idx="4">
                  <c:v>66.0</c:v>
                </c:pt>
                <c:pt idx="5">
                  <c:v>1183.0</c:v>
                </c:pt>
                <c:pt idx="6">
                  <c:v>1107.0</c:v>
                </c:pt>
                <c:pt idx="7">
                  <c:v>1470.0</c:v>
                </c:pt>
                <c:pt idx="8">
                  <c:v>620.0</c:v>
                </c:pt>
                <c:pt idx="9">
                  <c:v>1080.0</c:v>
                </c:pt>
                <c:pt idx="10">
                  <c:v>1547.0</c:v>
                </c:pt>
                <c:pt idx="11">
                  <c:v>160.0</c:v>
                </c:pt>
                <c:pt idx="12">
                  <c:v>246.0</c:v>
                </c:pt>
                <c:pt idx="13">
                  <c:v>1440.0</c:v>
                </c:pt>
              </c:numCache>
            </c:numRef>
          </c:val>
        </c:ser>
        <c:ser>
          <c:idx val="4"/>
          <c:order val="4"/>
          <c:tx>
            <c:strRef>
              <c:f>'Data-Electr'!$F$9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'Data-Electr'!$F$10:$F$23</c:f>
              <c:numCache>
                <c:formatCode>General</c:formatCode>
                <c:ptCount val="14"/>
                <c:pt idx="0">
                  <c:v>1520.028221000001</c:v>
                </c:pt>
                <c:pt idx="1">
                  <c:v>1069.068474</c:v>
                </c:pt>
                <c:pt idx="2">
                  <c:v>1006.390257000001</c:v>
                </c:pt>
                <c:pt idx="3">
                  <c:v>108.5963158</c:v>
                </c:pt>
                <c:pt idx="4">
                  <c:v>67.90296199999995</c:v>
                </c:pt>
                <c:pt idx="5">
                  <c:v>1197.108481</c:v>
                </c:pt>
                <c:pt idx="6">
                  <c:v>1131.734167000001</c:v>
                </c:pt>
                <c:pt idx="7">
                  <c:v>1491.075508000001</c:v>
                </c:pt>
                <c:pt idx="8">
                  <c:v>635.3716187999994</c:v>
                </c:pt>
                <c:pt idx="9">
                  <c:v>1082.000162000001</c:v>
                </c:pt>
                <c:pt idx="10">
                  <c:v>1540.387881999999</c:v>
                </c:pt>
                <c:pt idx="11">
                  <c:v>164.3347726000001</c:v>
                </c:pt>
                <c:pt idx="12">
                  <c:v>250.2299003</c:v>
                </c:pt>
                <c:pt idx="13">
                  <c:v>1464.594455</c:v>
                </c:pt>
              </c:numCache>
            </c:numRef>
          </c:val>
        </c:ser>
        <c:ser>
          <c:idx val="6"/>
          <c:order val="5"/>
          <c:tx>
            <c:strRef>
              <c:f>'Data-Electr'!$G$9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'Data-Electr'!$G$10:$G$23</c:f>
              <c:numCache>
                <c:formatCode>General</c:formatCode>
                <c:ptCount val="14"/>
                <c:pt idx="0">
                  <c:v>1522.26614399999</c:v>
                </c:pt>
                <c:pt idx="1">
                  <c:v>1066.96067519999</c:v>
                </c:pt>
                <c:pt idx="2">
                  <c:v>1007.30226240001</c:v>
                </c:pt>
                <c:pt idx="3">
                  <c:v>108.724613760001</c:v>
                </c:pt>
                <c:pt idx="4">
                  <c:v>67.7641035599998</c:v>
                </c:pt>
                <c:pt idx="5">
                  <c:v>1199.05504319999</c:v>
                </c:pt>
                <c:pt idx="6">
                  <c:v>1136.73342720001</c:v>
                </c:pt>
                <c:pt idx="7">
                  <c:v>1499.71046399998</c:v>
                </c:pt>
                <c:pt idx="8">
                  <c:v>635.908963200005</c:v>
                </c:pt>
                <c:pt idx="9">
                  <c:v>1081.2706464</c:v>
                </c:pt>
                <c:pt idx="10">
                  <c:v>1541.52559680001</c:v>
                </c:pt>
                <c:pt idx="11">
                  <c:v>163.997500799999</c:v>
                </c:pt>
                <c:pt idx="12">
                  <c:v>249.732134400001</c:v>
                </c:pt>
                <c:pt idx="13">
                  <c:v>1479.99264</c:v>
                </c:pt>
              </c:numCache>
            </c:numRef>
          </c:val>
        </c:ser>
        <c:ser>
          <c:idx val="7"/>
          <c:order val="6"/>
          <c:tx>
            <c:strRef>
              <c:f>'Data-Electr'!$H$9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'Data-Electr'!$H$10:$H$23</c:f>
              <c:numCache>
                <c:formatCode>General</c:formatCode>
                <c:ptCount val="14"/>
                <c:pt idx="0">
                  <c:v>1511.9368992</c:v>
                </c:pt>
                <c:pt idx="1">
                  <c:v>1061.96582600001</c:v>
                </c:pt>
                <c:pt idx="2">
                  <c:v>1001.6637128</c:v>
                </c:pt>
                <c:pt idx="3">
                  <c:v>110.11610202</c:v>
                </c:pt>
                <c:pt idx="4">
                  <c:v>68.6428335899999</c:v>
                </c:pt>
                <c:pt idx="5">
                  <c:v>1191.6129832</c:v>
                </c:pt>
                <c:pt idx="6">
                  <c:v>1132.8835189</c:v>
                </c:pt>
                <c:pt idx="7">
                  <c:v>1489.92679</c:v>
                </c:pt>
                <c:pt idx="8">
                  <c:v>635.828737300002</c:v>
                </c:pt>
                <c:pt idx="9">
                  <c:v>1080.0376661</c:v>
                </c:pt>
                <c:pt idx="10">
                  <c:v>1538.3972365</c:v>
                </c:pt>
                <c:pt idx="11">
                  <c:v>165.1202353</c:v>
                </c:pt>
                <c:pt idx="12">
                  <c:v>251.579909400001</c:v>
                </c:pt>
                <c:pt idx="13">
                  <c:v>1479.99264</c:v>
                </c:pt>
              </c:numCache>
            </c:numRef>
          </c:val>
        </c:ser>
        <c:ser>
          <c:idx val="8"/>
          <c:order val="7"/>
          <c:tx>
            <c:strRef>
              <c:f>'Data-Electr'!$I$9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'Data-Electr'!$I$10:$I$23</c:f>
              <c:numCache>
                <c:formatCode>General</c:formatCode>
                <c:ptCount val="14"/>
                <c:pt idx="0">
                  <c:v>1530.54802432331</c:v>
                </c:pt>
                <c:pt idx="1">
                  <c:v>1076.23489492554</c:v>
                </c:pt>
                <c:pt idx="2">
                  <c:v>1012.67743362957</c:v>
                </c:pt>
                <c:pt idx="3">
                  <c:v>110.581752480936</c:v>
                </c:pt>
                <c:pt idx="4">
                  <c:v>68.9953110866221</c:v>
                </c:pt>
                <c:pt idx="5">
                  <c:v>1206.49000537175</c:v>
                </c:pt>
                <c:pt idx="6">
                  <c:v>1140.43998267634</c:v>
                </c:pt>
                <c:pt idx="7">
                  <c:v>1497.830179635</c:v>
                </c:pt>
                <c:pt idx="8">
                  <c:v>641.117322888659</c:v>
                </c:pt>
                <c:pt idx="9">
                  <c:v>1082.66601034958</c:v>
                </c:pt>
                <c:pt idx="10">
                  <c:v>1544.63966420998</c:v>
                </c:pt>
                <c:pt idx="11">
                  <c:v>165.172994186483</c:v>
                </c:pt>
                <c:pt idx="12">
                  <c:v>252.160508093379</c:v>
                </c:pt>
                <c:pt idx="13">
                  <c:v>1475.81044051856</c:v>
                </c:pt>
              </c:numCache>
            </c:numRef>
          </c:val>
        </c:ser>
        <c:ser>
          <c:idx val="9"/>
          <c:order val="8"/>
          <c:tx>
            <c:strRef>
              <c:f>'Data-Electr'!$J$9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'Data-Electr'!$J$10:$J$23</c:f>
              <c:numCache>
                <c:formatCode>General</c:formatCode>
                <c:ptCount val="14"/>
                <c:pt idx="0">
                  <c:v>1530.8</c:v>
                </c:pt>
                <c:pt idx="1">
                  <c:v>1077.2</c:v>
                </c:pt>
                <c:pt idx="2">
                  <c:v>1011.0</c:v>
                </c:pt>
                <c:pt idx="3">
                  <c:v>109.5</c:v>
                </c:pt>
                <c:pt idx="4">
                  <c:v>68.5</c:v>
                </c:pt>
                <c:pt idx="5">
                  <c:v>1206.5</c:v>
                </c:pt>
                <c:pt idx="6">
                  <c:v>1139.3</c:v>
                </c:pt>
                <c:pt idx="7">
                  <c:v>1499.7</c:v>
                </c:pt>
                <c:pt idx="8">
                  <c:v>637.7</c:v>
                </c:pt>
                <c:pt idx="9">
                  <c:v>1082.3</c:v>
                </c:pt>
                <c:pt idx="10">
                  <c:v>1543.4</c:v>
                </c:pt>
                <c:pt idx="11">
                  <c:v>164.1</c:v>
                </c:pt>
                <c:pt idx="12">
                  <c:v>250.0</c:v>
                </c:pt>
                <c:pt idx="13">
                  <c:v>1477.4</c:v>
                </c:pt>
              </c:numCache>
            </c:numRef>
          </c:val>
        </c:ser>
        <c:ser>
          <c:idx val="10"/>
          <c:order val="9"/>
          <c:tx>
            <c:strRef>
              <c:f>'Data-Electr'!$K$9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'Data-Electr'!$K$10:$K$23</c:f>
              <c:numCache>
                <c:formatCode>General</c:formatCode>
                <c:ptCount val="14"/>
                <c:pt idx="0">
                  <c:v>1530.6</c:v>
                </c:pt>
                <c:pt idx="1">
                  <c:v>1077.4</c:v>
                </c:pt>
                <c:pt idx="2">
                  <c:v>1011.0</c:v>
                </c:pt>
                <c:pt idx="3">
                  <c:v>109.5</c:v>
                </c:pt>
                <c:pt idx="4">
                  <c:v>68.3</c:v>
                </c:pt>
                <c:pt idx="5">
                  <c:v>1206.5</c:v>
                </c:pt>
                <c:pt idx="6">
                  <c:v>1138.9</c:v>
                </c:pt>
                <c:pt idx="7">
                  <c:v>1499.6</c:v>
                </c:pt>
                <c:pt idx="8">
                  <c:v>637.8</c:v>
                </c:pt>
                <c:pt idx="9">
                  <c:v>1081.9</c:v>
                </c:pt>
                <c:pt idx="10">
                  <c:v>1542.9</c:v>
                </c:pt>
                <c:pt idx="11">
                  <c:v>164.2</c:v>
                </c:pt>
                <c:pt idx="12">
                  <c:v>250.0</c:v>
                </c:pt>
                <c:pt idx="13">
                  <c:v>1477.1</c:v>
                </c:pt>
              </c:numCache>
            </c:numRef>
          </c:val>
        </c:ser>
        <c:ser>
          <c:idx val="5"/>
          <c:order val="10"/>
          <c:tx>
            <c:strRef>
              <c:f>'Data-Electr'!$L$9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'Data-Electr'!$L$10:$L$23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561400"/>
        <c:axId val="-2047594472"/>
      </c:barChart>
      <c:catAx>
        <c:axId val="-204756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594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59447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5614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Space Cooling Electricity Sensitivities</a:t>
            </a:r>
          </a:p>
        </c:rich>
      </c:tx>
      <c:layout>
        <c:manualLayout>
          <c:xMode val="edge"/>
          <c:yMode val="edge"/>
          <c:x val="0.15981880733276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16429980103763"/>
          <c:y val="0.169222403480152"/>
          <c:w val="0.907683676055476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'Data-Delta'!$B$5:$B$23</c:f>
              <c:numCache>
                <c:formatCode>General</c:formatCode>
                <c:ptCount val="19"/>
                <c:pt idx="0">
                  <c:v>-454.0</c:v>
                </c:pt>
                <c:pt idx="1">
                  <c:v>-65.0</c:v>
                </c:pt>
                <c:pt idx="2">
                  <c:v>-519.0</c:v>
                </c:pt>
                <c:pt idx="3">
                  <c:v>-1421.0</c:v>
                </c:pt>
                <c:pt idx="4">
                  <c:v>-42.0</c:v>
                </c:pt>
                <c:pt idx="5">
                  <c:v>-1009.0</c:v>
                </c:pt>
                <c:pt idx="6">
                  <c:v>131.0</c:v>
                </c:pt>
                <c:pt idx="7">
                  <c:v>-68.0</c:v>
                </c:pt>
                <c:pt idx="8">
                  <c:v>362.0</c:v>
                </c:pt>
                <c:pt idx="9">
                  <c:v>-570.0</c:v>
                </c:pt>
                <c:pt idx="10">
                  <c:v>-125.0</c:v>
                </c:pt>
                <c:pt idx="11">
                  <c:v>445.0</c:v>
                </c:pt>
                <c:pt idx="12">
                  <c:v>461.0</c:v>
                </c:pt>
                <c:pt idx="13">
                  <c:v>-919.0</c:v>
                </c:pt>
                <c:pt idx="14">
                  <c:v>96.0</c:v>
                </c:pt>
                <c:pt idx="15">
                  <c:v>86.0</c:v>
                </c:pt>
                <c:pt idx="16">
                  <c:v>-1294.0</c:v>
                </c:pt>
                <c:pt idx="17">
                  <c:v>140.0</c:v>
                </c:pt>
                <c:pt idx="18">
                  <c:v>-54.0</c:v>
                </c:pt>
              </c:numCache>
            </c:numRef>
          </c:val>
        </c:ser>
        <c:ser>
          <c:idx val="1"/>
          <c:order val="1"/>
          <c:tx>
            <c:strRef>
              <c:f>'Data-Delta'!$C$4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'Data-Delta'!$C$5:$C$23</c:f>
              <c:numCache>
                <c:formatCode>General</c:formatCode>
                <c:ptCount val="19"/>
                <c:pt idx="0">
                  <c:v>-441.0</c:v>
                </c:pt>
                <c:pt idx="1">
                  <c:v>-77.0</c:v>
                </c:pt>
                <c:pt idx="2">
                  <c:v>-518.0</c:v>
                </c:pt>
                <c:pt idx="3">
                  <c:v>-1421.0</c:v>
                </c:pt>
                <c:pt idx="4">
                  <c:v>-40.0</c:v>
                </c:pt>
                <c:pt idx="5">
                  <c:v>-1020.0</c:v>
                </c:pt>
                <c:pt idx="6">
                  <c:v>118.0</c:v>
                </c:pt>
                <c:pt idx="7">
                  <c:v>-68.0</c:v>
                </c:pt>
                <c:pt idx="8">
                  <c:v>362.0</c:v>
                </c:pt>
                <c:pt idx="9">
                  <c:v>-569.0</c:v>
                </c:pt>
                <c:pt idx="10">
                  <c:v>-125.0</c:v>
                </c:pt>
                <c:pt idx="11">
                  <c:v>444.0</c:v>
                </c:pt>
                <c:pt idx="12">
                  <c:v>461.0</c:v>
                </c:pt>
                <c:pt idx="13">
                  <c:v>-918.0</c:v>
                </c:pt>
                <c:pt idx="14">
                  <c:v>95.0</c:v>
                </c:pt>
                <c:pt idx="15">
                  <c:v>86.0</c:v>
                </c:pt>
                <c:pt idx="16">
                  <c:v>-1293.0</c:v>
                </c:pt>
                <c:pt idx="17">
                  <c:v>141.0</c:v>
                </c:pt>
                <c:pt idx="18">
                  <c:v>-66.0</c:v>
                </c:pt>
              </c:numCache>
            </c:numRef>
          </c:val>
        </c:ser>
        <c:ser>
          <c:idx val="2"/>
          <c:order val="2"/>
          <c:tx>
            <c:strRef>
              <c:f>'Data-Delta'!$D$4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'Data-Delta'!$D$5:$D$23</c:f>
              <c:numCache>
                <c:formatCode>General</c:formatCode>
                <c:ptCount val="19"/>
                <c:pt idx="0">
                  <c:v>-459.6210000000001</c:v>
                </c:pt>
                <c:pt idx="1">
                  <c:v>-50.09199999999987</c:v>
                </c:pt>
                <c:pt idx="2">
                  <c:v>-509.713</c:v>
                </c:pt>
                <c:pt idx="3">
                  <c:v>-1415.398</c:v>
                </c:pt>
                <c:pt idx="4">
                  <c:v>-40.411</c:v>
                </c:pt>
                <c:pt idx="5">
                  <c:v>-996.1879999999999</c:v>
                </c:pt>
                <c:pt idx="6">
                  <c:v>141.2280000000001</c:v>
                </c:pt>
                <c:pt idx="7">
                  <c:v>-64.79399999999986</c:v>
                </c:pt>
                <c:pt idx="8">
                  <c:v>361.8169999999998</c:v>
                </c:pt>
                <c:pt idx="9">
                  <c:v>-573.348</c:v>
                </c:pt>
                <c:pt idx="10">
                  <c:v>-125.3150000000001</c:v>
                </c:pt>
                <c:pt idx="11">
                  <c:v>448.0329999999999</c:v>
                </c:pt>
                <c:pt idx="12">
                  <c:v>464.046</c:v>
                </c:pt>
                <c:pt idx="13">
                  <c:v>-916.8899999999999</c:v>
                </c:pt>
                <c:pt idx="14">
                  <c:v>95.211</c:v>
                </c:pt>
                <c:pt idx="15">
                  <c:v>84.70000000000001</c:v>
                </c:pt>
                <c:pt idx="16">
                  <c:v>-1296.236</c:v>
                </c:pt>
                <c:pt idx="17">
                  <c:v>139.5</c:v>
                </c:pt>
                <c:pt idx="18">
                  <c:v>-52.60300000000007</c:v>
                </c:pt>
              </c:numCache>
            </c:numRef>
          </c:val>
        </c:ser>
        <c:ser>
          <c:idx val="3"/>
          <c:order val="3"/>
          <c:tx>
            <c:strRef>
              <c:f>'Data-Delta'!$E$4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'Data-Delta'!$E$5:$E$23</c:f>
              <c:numCache>
                <c:formatCode>General</c:formatCode>
                <c:ptCount val="19"/>
                <c:pt idx="0">
                  <c:v>-454.0</c:v>
                </c:pt>
                <c:pt idx="1">
                  <c:v>-62.0</c:v>
                </c:pt>
                <c:pt idx="2">
                  <c:v>-516.0</c:v>
                </c:pt>
                <c:pt idx="3">
                  <c:v>-1413.0</c:v>
                </c:pt>
                <c:pt idx="4">
                  <c:v>-40.0</c:v>
                </c:pt>
                <c:pt idx="5">
                  <c:v>-999.0</c:v>
                </c:pt>
                <c:pt idx="6">
                  <c:v>118.0</c:v>
                </c:pt>
                <c:pt idx="7">
                  <c:v>-76.0</c:v>
                </c:pt>
                <c:pt idx="8">
                  <c:v>363.0</c:v>
                </c:pt>
                <c:pt idx="9">
                  <c:v>-563.0</c:v>
                </c:pt>
                <c:pt idx="10">
                  <c:v>-103.0</c:v>
                </c:pt>
                <c:pt idx="11">
                  <c:v>460.0</c:v>
                </c:pt>
                <c:pt idx="12">
                  <c:v>467.0</c:v>
                </c:pt>
                <c:pt idx="13">
                  <c:v>-920.0</c:v>
                </c:pt>
                <c:pt idx="14">
                  <c:v>94.0</c:v>
                </c:pt>
                <c:pt idx="15">
                  <c:v>86.0</c:v>
                </c:pt>
                <c:pt idx="16">
                  <c:v>-1301.0</c:v>
                </c:pt>
                <c:pt idx="17">
                  <c:v>140.0</c:v>
                </c:pt>
                <c:pt idx="18">
                  <c:v>-79.0</c:v>
                </c:pt>
              </c:numCache>
            </c:numRef>
          </c:val>
        </c:ser>
        <c:ser>
          <c:idx val="4"/>
          <c:order val="4"/>
          <c:tx>
            <c:strRef>
              <c:f>'Data-Delta'!$F$4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'Data-Delta'!$F$5:$F$23</c:f>
              <c:numCache>
                <c:formatCode>General</c:formatCode>
                <c:ptCount val="19"/>
                <c:pt idx="0">
                  <c:v>-450.959747000001</c:v>
                </c:pt>
                <c:pt idx="1">
                  <c:v>-62.67821699999888</c:v>
                </c:pt>
                <c:pt idx="2">
                  <c:v>-513.6379639999999</c:v>
                </c:pt>
                <c:pt idx="3">
                  <c:v>-1411.431905200001</c:v>
                </c:pt>
                <c:pt idx="4">
                  <c:v>-40.6933538</c:v>
                </c:pt>
                <c:pt idx="5">
                  <c:v>-1001.165512</c:v>
                </c:pt>
                <c:pt idx="6">
                  <c:v>128.0400069999998</c:v>
                </c:pt>
                <c:pt idx="7">
                  <c:v>-65.374313999999</c:v>
                </c:pt>
                <c:pt idx="8">
                  <c:v>359.3413410000001</c:v>
                </c:pt>
                <c:pt idx="9">
                  <c:v>-561.7368622000001</c:v>
                </c:pt>
                <c:pt idx="10">
                  <c:v>-115.1083189999988</c:v>
                </c:pt>
                <c:pt idx="11">
                  <c:v>446.6285432000013</c:v>
                </c:pt>
                <c:pt idx="12">
                  <c:v>458.3877199999979</c:v>
                </c:pt>
                <c:pt idx="13">
                  <c:v>-917.6653894000007</c:v>
                </c:pt>
                <c:pt idx="14">
                  <c:v>96.4318106000001</c:v>
                </c:pt>
                <c:pt idx="15">
                  <c:v>85.89512769999996</c:v>
                </c:pt>
                <c:pt idx="16">
                  <c:v>-1290.157981699999</c:v>
                </c:pt>
                <c:pt idx="17">
                  <c:v>141.6335845</c:v>
                </c:pt>
                <c:pt idx="18">
                  <c:v>-55.43376600000079</c:v>
                </c:pt>
              </c:numCache>
            </c:numRef>
          </c:val>
        </c:ser>
        <c:ser>
          <c:idx val="6"/>
          <c:order val="5"/>
          <c:tx>
            <c:strRef>
              <c:f>'Data-Delta'!$G$4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'Data-Delta'!$G$5:$G$23</c:f>
              <c:numCache>
                <c:formatCode>General</c:formatCode>
                <c:ptCount val="19"/>
                <c:pt idx="0">
                  <c:v>-455.3054688</c:v>
                </c:pt>
                <c:pt idx="1">
                  <c:v>-59.65841279997994</c:v>
                </c:pt>
                <c:pt idx="2">
                  <c:v>-514.96388159998</c:v>
                </c:pt>
                <c:pt idx="3">
                  <c:v>-1413.541530239989</c:v>
                </c:pt>
                <c:pt idx="4">
                  <c:v>-40.9605102000012</c:v>
                </c:pt>
                <c:pt idx="5">
                  <c:v>-999.1965716399902</c:v>
                </c:pt>
                <c:pt idx="6">
                  <c:v>132.094368</c:v>
                </c:pt>
                <c:pt idx="7">
                  <c:v>-62.32161599997994</c:v>
                </c:pt>
                <c:pt idx="8">
                  <c:v>362.9770367999699</c:v>
                </c:pt>
                <c:pt idx="9">
                  <c:v>-563.146079999985</c:v>
                </c:pt>
                <c:pt idx="10">
                  <c:v>-117.78439679999</c:v>
                </c:pt>
                <c:pt idx="11">
                  <c:v>445.361683199995</c:v>
                </c:pt>
                <c:pt idx="12">
                  <c:v>460.2549504000099</c:v>
                </c:pt>
                <c:pt idx="13">
                  <c:v>-917.273145600001</c:v>
                </c:pt>
                <c:pt idx="14">
                  <c:v>96.23339723999919</c:v>
                </c:pt>
                <c:pt idx="15">
                  <c:v>85.734633600002</c:v>
                </c:pt>
                <c:pt idx="16">
                  <c:v>-1291.793462400009</c:v>
                </c:pt>
                <c:pt idx="17">
                  <c:v>141.00752064</c:v>
                </c:pt>
                <c:pt idx="18">
                  <c:v>-42.27350399999</c:v>
                </c:pt>
              </c:numCache>
            </c:numRef>
          </c:val>
        </c:ser>
        <c:ser>
          <c:idx val="7"/>
          <c:order val="6"/>
          <c:tx>
            <c:strRef>
              <c:f>'Data-Delta'!$H$4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'Data-Delta'!$H$5:$H$23</c:f>
              <c:numCache>
                <c:formatCode>General</c:formatCode>
                <c:ptCount val="19"/>
                <c:pt idx="0">
                  <c:v>-449.9710731999899</c:v>
                </c:pt>
                <c:pt idx="1">
                  <c:v>-60.30211320001012</c:v>
                </c:pt>
                <c:pt idx="2">
                  <c:v>-510.2731864</c:v>
                </c:pt>
                <c:pt idx="3">
                  <c:v>-1401.82079718</c:v>
                </c:pt>
                <c:pt idx="4">
                  <c:v>-41.4732684300001</c:v>
                </c:pt>
                <c:pt idx="5">
                  <c:v>-993.3229924100102</c:v>
                </c:pt>
                <c:pt idx="6">
                  <c:v>129.6471571999898</c:v>
                </c:pt>
                <c:pt idx="7">
                  <c:v>-58.72946430000002</c:v>
                </c:pt>
                <c:pt idx="8">
                  <c:v>357.0432711000001</c:v>
                </c:pt>
                <c:pt idx="9">
                  <c:v>-555.784245899998</c:v>
                </c:pt>
                <c:pt idx="10">
                  <c:v>-111.5753170999999</c:v>
                </c:pt>
                <c:pt idx="11">
                  <c:v>444.208928799998</c:v>
                </c:pt>
                <c:pt idx="12">
                  <c:v>458.3595704</c:v>
                </c:pt>
                <c:pt idx="13">
                  <c:v>-914.9174308</c:v>
                </c:pt>
                <c:pt idx="14">
                  <c:v>96.47740171000009</c:v>
                </c:pt>
                <c:pt idx="15">
                  <c:v>86.459674100001</c:v>
                </c:pt>
                <c:pt idx="16">
                  <c:v>-1286.817327099999</c:v>
                </c:pt>
                <c:pt idx="17">
                  <c:v>141.463807380001</c:v>
                </c:pt>
                <c:pt idx="18">
                  <c:v>-31.94425920000003</c:v>
                </c:pt>
              </c:numCache>
            </c:numRef>
          </c:val>
        </c:ser>
        <c:ser>
          <c:idx val="11"/>
          <c:order val="7"/>
          <c:tx>
            <c:strRef>
              <c:f>'Data-Delta'!$I$4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'Data-Delta'!$I$5:$I$23</c:f>
              <c:numCache>
                <c:formatCode>General</c:formatCode>
                <c:ptCount val="19"/>
                <c:pt idx="0">
                  <c:v>-454.3131293977701</c:v>
                </c:pt>
                <c:pt idx="1">
                  <c:v>-63.55746129596992</c:v>
                </c:pt>
                <c:pt idx="2">
                  <c:v>-517.87059069374</c:v>
                </c:pt>
                <c:pt idx="3">
                  <c:v>-1419.966271842374</c:v>
                </c:pt>
                <c:pt idx="4">
                  <c:v>-41.58644139431391</c:v>
                </c:pt>
                <c:pt idx="5">
                  <c:v>-1007.239583838918</c:v>
                </c:pt>
                <c:pt idx="6">
                  <c:v>130.25511044621</c:v>
                </c:pt>
                <c:pt idx="7">
                  <c:v>-66.05002269541</c:v>
                </c:pt>
                <c:pt idx="8">
                  <c:v>357.39019695866</c:v>
                </c:pt>
                <c:pt idx="9">
                  <c:v>-565.3726824830909</c:v>
                </c:pt>
                <c:pt idx="10">
                  <c:v>-123.82399502217</c:v>
                </c:pt>
                <c:pt idx="11">
                  <c:v>441.5486874609209</c:v>
                </c:pt>
                <c:pt idx="12">
                  <c:v>461.9736538604002</c:v>
                </c:pt>
                <c:pt idx="13">
                  <c:v>-917.4930161630968</c:v>
                </c:pt>
                <c:pt idx="14">
                  <c:v>96.17768309986091</c:v>
                </c:pt>
                <c:pt idx="15">
                  <c:v>86.987513906896</c:v>
                </c:pt>
                <c:pt idx="16">
                  <c:v>-1292.479156116601</c:v>
                </c:pt>
                <c:pt idx="17">
                  <c:v>141.578755612443</c:v>
                </c:pt>
                <c:pt idx="18">
                  <c:v>-54.7375838047501</c:v>
                </c:pt>
              </c:numCache>
            </c:numRef>
          </c:val>
        </c:ser>
        <c:ser>
          <c:idx val="12"/>
          <c:order val="8"/>
          <c:tx>
            <c:strRef>
              <c:f>'Data-Delta'!$J$4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'Data-Delta'!$J$5:$J$23</c:f>
              <c:numCache>
                <c:formatCode>General</c:formatCode>
                <c:ptCount val="19"/>
                <c:pt idx="0">
                  <c:v>-453.5999999999999</c:v>
                </c:pt>
                <c:pt idx="1">
                  <c:v>-66.20000000000004</c:v>
                </c:pt>
                <c:pt idx="2">
                  <c:v>-519.8</c:v>
                </c:pt>
                <c:pt idx="3">
                  <c:v>-1421.3</c:v>
                </c:pt>
                <c:pt idx="4">
                  <c:v>-41.0</c:v>
                </c:pt>
                <c:pt idx="5">
                  <c:v>-1008.7</c:v>
                </c:pt>
                <c:pt idx="6">
                  <c:v>129.3</c:v>
                </c:pt>
                <c:pt idx="7">
                  <c:v>-67.20000000000004</c:v>
                </c:pt>
                <c:pt idx="8">
                  <c:v>360.4000000000001</c:v>
                </c:pt>
                <c:pt idx="9">
                  <c:v>-568.8</c:v>
                </c:pt>
                <c:pt idx="10">
                  <c:v>-124.2</c:v>
                </c:pt>
                <c:pt idx="11">
                  <c:v>444.5999999999999</c:v>
                </c:pt>
                <c:pt idx="12">
                  <c:v>461.1000000000001</c:v>
                </c:pt>
                <c:pt idx="13">
                  <c:v>-918.2</c:v>
                </c:pt>
                <c:pt idx="14">
                  <c:v>95.6</c:v>
                </c:pt>
                <c:pt idx="15">
                  <c:v>85.9</c:v>
                </c:pt>
                <c:pt idx="16">
                  <c:v>-1293.4</c:v>
                </c:pt>
                <c:pt idx="17">
                  <c:v>140.5</c:v>
                </c:pt>
                <c:pt idx="18">
                  <c:v>-53.39999999999986</c:v>
                </c:pt>
              </c:numCache>
            </c:numRef>
          </c:val>
        </c:ser>
        <c:ser>
          <c:idx val="13"/>
          <c:order val="9"/>
          <c:tx>
            <c:strRef>
              <c:f>'Data-Delta'!$K$4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'Data-Delta'!$K$5:$K$23</c:f>
              <c:numCache>
                <c:formatCode>General</c:formatCode>
                <c:ptCount val="19"/>
                <c:pt idx="0">
                  <c:v>-453.1999999999998</c:v>
                </c:pt>
                <c:pt idx="1">
                  <c:v>-66.4000000000001</c:v>
                </c:pt>
                <c:pt idx="2">
                  <c:v>-519.6</c:v>
                </c:pt>
                <c:pt idx="3">
                  <c:v>-1421.1</c:v>
                </c:pt>
                <c:pt idx="4">
                  <c:v>-41.2</c:v>
                </c:pt>
                <c:pt idx="5">
                  <c:v>-1009.1</c:v>
                </c:pt>
                <c:pt idx="6">
                  <c:v>129.1</c:v>
                </c:pt>
                <c:pt idx="7">
                  <c:v>-67.5999999999999</c:v>
                </c:pt>
                <c:pt idx="8">
                  <c:v>360.6999999999998</c:v>
                </c:pt>
                <c:pt idx="9">
                  <c:v>-568.7</c:v>
                </c:pt>
                <c:pt idx="10">
                  <c:v>-124.6</c:v>
                </c:pt>
                <c:pt idx="11">
                  <c:v>444.1000000000001</c:v>
                </c:pt>
                <c:pt idx="12">
                  <c:v>461.0</c:v>
                </c:pt>
                <c:pt idx="13">
                  <c:v>-917.7</c:v>
                </c:pt>
                <c:pt idx="14">
                  <c:v>95.9</c:v>
                </c:pt>
                <c:pt idx="15">
                  <c:v>85.80000000000001</c:v>
                </c:pt>
                <c:pt idx="16">
                  <c:v>-1292.9</c:v>
                </c:pt>
                <c:pt idx="17">
                  <c:v>140.5</c:v>
                </c:pt>
                <c:pt idx="18">
                  <c:v>-53.5</c:v>
                </c:pt>
              </c:numCache>
            </c:numRef>
          </c:val>
        </c:ser>
        <c:ser>
          <c:idx val="5"/>
          <c:order val="10"/>
          <c:tx>
            <c:strRef>
              <c:f>'Data-Delta'!$L$4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'Data-Delta'!$L$5:$L$23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648232"/>
        <c:axId val="-2047644408"/>
      </c:barChart>
      <c:catAx>
        <c:axId val="-2047648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644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6444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64823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Compressor Electricity Consumption</a:t>
            </a:r>
          </a:p>
        </c:rich>
      </c:tx>
      <c:layout>
        <c:manualLayout>
          <c:xMode val="edge"/>
          <c:yMode val="edge"/>
          <c:x val="0.195808448472243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0105802534949502"/>
          <c:y val="0.169222403480152"/>
          <c:w val="0.939583140342751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'Data-Electr'!$B$27:$B$40</c:f>
              <c:numCache>
                <c:formatCode>General</c:formatCode>
                <c:ptCount val="14"/>
                <c:pt idx="0">
                  <c:v>1319.0</c:v>
                </c:pt>
                <c:pt idx="1">
                  <c:v>889.0</c:v>
                </c:pt>
                <c:pt idx="2">
                  <c:v>840.0</c:v>
                </c:pt>
                <c:pt idx="3">
                  <c:v>95.0</c:v>
                </c:pt>
                <c:pt idx="4">
                  <c:v>57.0</c:v>
                </c:pt>
                <c:pt idx="5">
                  <c:v>1000.0</c:v>
                </c:pt>
                <c:pt idx="6">
                  <c:v>950.0</c:v>
                </c:pt>
                <c:pt idx="7">
                  <c:v>1283.0</c:v>
                </c:pt>
                <c:pt idx="8">
                  <c:v>531.0</c:v>
                </c:pt>
                <c:pt idx="9">
                  <c:v>909.0</c:v>
                </c:pt>
                <c:pt idx="10">
                  <c:v>1340.0</c:v>
                </c:pt>
                <c:pt idx="11">
                  <c:v>138.0</c:v>
                </c:pt>
                <c:pt idx="12">
                  <c:v>217.0</c:v>
                </c:pt>
                <c:pt idx="13">
                  <c:v>1250.0</c:v>
                </c:pt>
              </c:numCache>
            </c:numRef>
          </c:val>
        </c:ser>
        <c:ser>
          <c:idx val="1"/>
          <c:order val="1"/>
          <c:tx>
            <c:strRef>
              <c:f>'Data-Electr'!$C$26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'Data-Electr'!$C$27:$C$40</c:f>
              <c:numCache>
                <c:formatCode>General</c:formatCode>
                <c:ptCount val="14"/>
                <c:pt idx="0">
                  <c:v>1318.0</c:v>
                </c:pt>
                <c:pt idx="1">
                  <c:v>899.0</c:v>
                </c:pt>
                <c:pt idx="2">
                  <c:v>840.0</c:v>
                </c:pt>
                <c:pt idx="3">
                  <c:v>94.0</c:v>
                </c:pt>
                <c:pt idx="4">
                  <c:v>57.0</c:v>
                </c:pt>
                <c:pt idx="5">
                  <c:v>999.0</c:v>
                </c:pt>
                <c:pt idx="6">
                  <c:v>949.0</c:v>
                </c:pt>
                <c:pt idx="7">
                  <c:v>1281.0</c:v>
                </c:pt>
                <c:pt idx="8">
                  <c:v>530.0</c:v>
                </c:pt>
                <c:pt idx="9">
                  <c:v>908.0</c:v>
                </c:pt>
                <c:pt idx="10">
                  <c:v>1339.0</c:v>
                </c:pt>
                <c:pt idx="11">
                  <c:v>138.0</c:v>
                </c:pt>
                <c:pt idx="12">
                  <c:v>217.0</c:v>
                </c:pt>
                <c:pt idx="13">
                  <c:v>1239.0</c:v>
                </c:pt>
              </c:numCache>
            </c:numRef>
          </c:val>
        </c:ser>
        <c:ser>
          <c:idx val="2"/>
          <c:order val="2"/>
          <c:tx>
            <c:strRef>
              <c:f>'Data-Electr'!$D$26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'Data-Electr'!$D$27:$D$40</c:f>
              <c:numCache>
                <c:formatCode>General</c:formatCode>
                <c:ptCount val="14"/>
                <c:pt idx="0">
                  <c:v>1307.458</c:v>
                </c:pt>
                <c:pt idx="1">
                  <c:v>865.866</c:v>
                </c:pt>
                <c:pt idx="2">
                  <c:v>850.068</c:v>
                </c:pt>
                <c:pt idx="3">
                  <c:v>93.198</c:v>
                </c:pt>
                <c:pt idx="4">
                  <c:v>54.799</c:v>
                </c:pt>
                <c:pt idx="5">
                  <c:v>1007.094</c:v>
                </c:pt>
                <c:pt idx="6">
                  <c:v>962.675</c:v>
                </c:pt>
                <c:pt idx="7">
                  <c:v>1291.242</c:v>
                </c:pt>
                <c:pt idx="8">
                  <c:v>538.9589999999999</c:v>
                </c:pt>
                <c:pt idx="9">
                  <c:v>914.2619999999999</c:v>
                </c:pt>
                <c:pt idx="10">
                  <c:v>1342.681</c:v>
                </c:pt>
                <c:pt idx="11">
                  <c:v>139.423</c:v>
                </c:pt>
                <c:pt idx="12">
                  <c:v>218.867</c:v>
                </c:pt>
                <c:pt idx="13">
                  <c:v>1249.027</c:v>
                </c:pt>
              </c:numCache>
            </c:numRef>
          </c:val>
        </c:ser>
        <c:ser>
          <c:idx val="3"/>
          <c:order val="3"/>
          <c:tx>
            <c:strRef>
              <c:f>'Data-Electr'!$E$26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'Data-Electr'!$E$27:$E$40</c:f>
              <c:numCache>
                <c:formatCode>General</c:formatCode>
                <c:ptCount val="14"/>
                <c:pt idx="0">
                  <c:v>1311.0</c:v>
                </c:pt>
                <c:pt idx="1">
                  <c:v>883.0</c:v>
                </c:pt>
                <c:pt idx="2">
                  <c:v>838.0</c:v>
                </c:pt>
                <c:pt idx="3">
                  <c:v>93.0</c:v>
                </c:pt>
                <c:pt idx="4">
                  <c:v>56.0</c:v>
                </c:pt>
                <c:pt idx="5">
                  <c:v>982.0</c:v>
                </c:pt>
                <c:pt idx="6">
                  <c:v>926.0</c:v>
                </c:pt>
                <c:pt idx="7">
                  <c:v>1256.0</c:v>
                </c:pt>
                <c:pt idx="8">
                  <c:v>523.0</c:v>
                </c:pt>
                <c:pt idx="9">
                  <c:v>912.0</c:v>
                </c:pt>
                <c:pt idx="10">
                  <c:v>1344.0</c:v>
                </c:pt>
                <c:pt idx="11">
                  <c:v>138.0</c:v>
                </c:pt>
                <c:pt idx="12">
                  <c:v>217.0</c:v>
                </c:pt>
                <c:pt idx="13">
                  <c:v>1218.0</c:v>
                </c:pt>
              </c:numCache>
            </c:numRef>
          </c:val>
        </c:ser>
        <c:ser>
          <c:idx val="4"/>
          <c:order val="4"/>
          <c:tx>
            <c:strRef>
              <c:f>'Data-Electr'!$F$26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'Data-Electr'!$F$27:$F$40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'Data-Electr'!$G$26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'Data-Electr'!$G$27:$G$40</c:f>
              <c:numCache>
                <c:formatCode>General</c:formatCode>
                <c:ptCount val="14"/>
                <c:pt idx="0">
                  <c:v>1311.16607999999</c:v>
                </c:pt>
                <c:pt idx="1">
                  <c:v>879.318719999991</c:v>
                </c:pt>
                <c:pt idx="2">
                  <c:v>835.847040000013</c:v>
                </c:pt>
                <c:pt idx="3">
                  <c:v>93.6472320000011</c:v>
                </c:pt>
                <c:pt idx="4">
                  <c:v>55.8467614999998</c:v>
                </c:pt>
                <c:pt idx="5">
                  <c:v>992.03327999999</c:v>
                </c:pt>
                <c:pt idx="6">
                  <c:v>946.995840000003</c:v>
                </c:pt>
                <c:pt idx="7">
                  <c:v>1280.22047999999</c:v>
                </c:pt>
                <c:pt idx="8">
                  <c:v>528.397632000007</c:v>
                </c:pt>
                <c:pt idx="9">
                  <c:v>907.146239999998</c:v>
                </c:pt>
                <c:pt idx="10">
                  <c:v>1336.89696000001</c:v>
                </c:pt>
                <c:pt idx="11">
                  <c:v>137.510687999999</c:v>
                </c:pt>
                <c:pt idx="12">
                  <c:v>216.482784000001</c:v>
                </c:pt>
                <c:pt idx="13">
                  <c:v>1252.85664</c:v>
                </c:pt>
              </c:numCache>
            </c:numRef>
          </c:val>
        </c:ser>
        <c:ser>
          <c:idx val="7"/>
          <c:order val="6"/>
          <c:tx>
            <c:strRef>
              <c:f>'Data-Electr'!$H$26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'Data-Electr'!$H$27:$H$40</c:f>
              <c:numCache>
                <c:formatCode>General</c:formatCode>
                <c:ptCount val="14"/>
                <c:pt idx="0">
                  <c:v>1302.72576</c:v>
                </c:pt>
                <c:pt idx="1">
                  <c:v>875.832180000007</c:v>
                </c:pt>
                <c:pt idx="2">
                  <c:v>831.92922</c:v>
                </c:pt>
                <c:pt idx="3">
                  <c:v>94.8488639999995</c:v>
                </c:pt>
                <c:pt idx="4">
                  <c:v>56.5735334999999</c:v>
                </c:pt>
                <c:pt idx="5">
                  <c:v>986.750329999998</c:v>
                </c:pt>
                <c:pt idx="6">
                  <c:v>944.358469999998</c:v>
                </c:pt>
                <c:pt idx="7">
                  <c:v>1272.46645</c:v>
                </c:pt>
                <c:pt idx="8">
                  <c:v>528.583680000003</c:v>
                </c:pt>
                <c:pt idx="9">
                  <c:v>906.439829999998</c:v>
                </c:pt>
                <c:pt idx="10">
                  <c:v>1334.39077</c:v>
                </c:pt>
                <c:pt idx="11">
                  <c:v>138.457212</c:v>
                </c:pt>
                <c:pt idx="12">
                  <c:v>218.090884000001</c:v>
                </c:pt>
                <c:pt idx="13">
                  <c:v>1252.85664</c:v>
                </c:pt>
              </c:numCache>
            </c:numRef>
          </c:val>
        </c:ser>
        <c:ser>
          <c:idx val="8"/>
          <c:order val="7"/>
          <c:tx>
            <c:strRef>
              <c:f>'Data-Electr'!$I$26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'Data-Electr'!$I$27:$I$40</c:f>
              <c:numCache>
                <c:formatCode>General</c:formatCode>
                <c:ptCount val="14"/>
                <c:pt idx="0">
                  <c:v>1318.85150989173</c:v>
                </c:pt>
                <c:pt idx="1">
                  <c:v>887.9377521030621</c:v>
                </c:pt>
                <c:pt idx="2">
                  <c:v>840.866248921253</c:v>
                </c:pt>
                <c:pt idx="3">
                  <c:v>95.2867266549413</c:v>
                </c:pt>
                <c:pt idx="4">
                  <c:v>56.9239500788951</c:v>
                </c:pt>
                <c:pt idx="5">
                  <c:v>998.957626526506</c:v>
                </c:pt>
                <c:pt idx="6">
                  <c:v>950.411074487847</c:v>
                </c:pt>
                <c:pt idx="7">
                  <c:v>1278.72046041034</c:v>
                </c:pt>
                <c:pt idx="8">
                  <c:v>532.969339810947</c:v>
                </c:pt>
                <c:pt idx="9">
                  <c:v>908.1216144944379</c:v>
                </c:pt>
                <c:pt idx="10">
                  <c:v>1339.79955259469</c:v>
                </c:pt>
                <c:pt idx="11">
                  <c:v>138.47080060579</c:v>
                </c:pt>
                <c:pt idx="12">
                  <c:v>218.623532788934</c:v>
                </c:pt>
                <c:pt idx="13">
                  <c:v>1248.81977216948</c:v>
                </c:pt>
              </c:numCache>
            </c:numRef>
          </c:val>
        </c:ser>
        <c:ser>
          <c:idx val="9"/>
          <c:order val="8"/>
          <c:tx>
            <c:strRef>
              <c:f>'Data-Electr'!$J$26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'Data-Electr'!$J$27:$J$40</c:f>
              <c:numCache>
                <c:formatCode>General</c:formatCode>
                <c:ptCount val="14"/>
                <c:pt idx="0">
                  <c:v>1319.0</c:v>
                </c:pt>
                <c:pt idx="1">
                  <c:v>889.2</c:v>
                </c:pt>
                <c:pt idx="2">
                  <c:v>839.1</c:v>
                </c:pt>
                <c:pt idx="3">
                  <c:v>94.4</c:v>
                </c:pt>
                <c:pt idx="4">
                  <c:v>56.5</c:v>
                </c:pt>
                <c:pt idx="5">
                  <c:v>999.2</c:v>
                </c:pt>
                <c:pt idx="6">
                  <c:v>949.4</c:v>
                </c:pt>
                <c:pt idx="7">
                  <c:v>1280.2</c:v>
                </c:pt>
                <c:pt idx="8">
                  <c:v>530.0</c:v>
                </c:pt>
                <c:pt idx="9">
                  <c:v>908.0</c:v>
                </c:pt>
                <c:pt idx="10">
                  <c:v>1338.6</c:v>
                </c:pt>
                <c:pt idx="11">
                  <c:v>137.6</c:v>
                </c:pt>
                <c:pt idx="12">
                  <c:v>216.8</c:v>
                </c:pt>
                <c:pt idx="13">
                  <c:v>1250.2</c:v>
                </c:pt>
              </c:numCache>
            </c:numRef>
          </c:val>
        </c:ser>
        <c:ser>
          <c:idx val="10"/>
          <c:order val="9"/>
          <c:tx>
            <c:strRef>
              <c:f>'Data-Electr'!$K$26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'Data-Electr'!$K$27:$K$40</c:f>
              <c:numCache>
                <c:formatCode>General</c:formatCode>
                <c:ptCount val="14"/>
                <c:pt idx="0">
                  <c:v>1318.9</c:v>
                </c:pt>
                <c:pt idx="1">
                  <c:v>889.4</c:v>
                </c:pt>
                <c:pt idx="2">
                  <c:v>839.2</c:v>
                </c:pt>
                <c:pt idx="3">
                  <c:v>94.3</c:v>
                </c:pt>
                <c:pt idx="4">
                  <c:v>56.4</c:v>
                </c:pt>
                <c:pt idx="5">
                  <c:v>999.2</c:v>
                </c:pt>
                <c:pt idx="6">
                  <c:v>949.1</c:v>
                </c:pt>
                <c:pt idx="7">
                  <c:v>1280.2</c:v>
                </c:pt>
                <c:pt idx="8">
                  <c:v>530.1</c:v>
                </c:pt>
                <c:pt idx="9">
                  <c:v>907.7</c:v>
                </c:pt>
                <c:pt idx="10">
                  <c:v>1338.2</c:v>
                </c:pt>
                <c:pt idx="11">
                  <c:v>137.7</c:v>
                </c:pt>
                <c:pt idx="12">
                  <c:v>216.8</c:v>
                </c:pt>
                <c:pt idx="13">
                  <c:v>1250.0</c:v>
                </c:pt>
              </c:numCache>
            </c:numRef>
          </c:val>
        </c:ser>
        <c:ser>
          <c:idx val="5"/>
          <c:order val="10"/>
          <c:tx>
            <c:strRef>
              <c:f>'Data-Electr'!$L$26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'Data-Electr'!$L$27:$L$40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762344"/>
        <c:axId val="-2047758520"/>
      </c:barChart>
      <c:catAx>
        <c:axId val="-204776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758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7585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762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7407407407407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Compressor Electricity Sensitivities</a:t>
            </a:r>
          </a:p>
        </c:rich>
      </c:tx>
      <c:layout>
        <c:manualLayout>
          <c:xMode val="edge"/>
          <c:yMode val="edge"/>
          <c:x val="0.17230863345189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45247188163633"/>
          <c:y val="0.169222403480152"/>
          <c:w val="0.90480195524948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'Data-Delta'!$B$27:$B$45</c:f>
              <c:numCache>
                <c:formatCode>General</c:formatCode>
                <c:ptCount val="19"/>
                <c:pt idx="0">
                  <c:v>-430.0</c:v>
                </c:pt>
                <c:pt idx="1">
                  <c:v>-49.0</c:v>
                </c:pt>
                <c:pt idx="2">
                  <c:v>-479.0</c:v>
                </c:pt>
                <c:pt idx="3">
                  <c:v>-1224.0</c:v>
                </c:pt>
                <c:pt idx="4">
                  <c:v>-38.0</c:v>
                </c:pt>
                <c:pt idx="5">
                  <c:v>-832.0</c:v>
                </c:pt>
                <c:pt idx="6">
                  <c:v>111.0</c:v>
                </c:pt>
                <c:pt idx="7">
                  <c:v>-50.0</c:v>
                </c:pt>
                <c:pt idx="8">
                  <c:v>333.0</c:v>
                </c:pt>
                <c:pt idx="9">
                  <c:v>-469.0</c:v>
                </c:pt>
                <c:pt idx="10">
                  <c:v>-91.0</c:v>
                </c:pt>
                <c:pt idx="11">
                  <c:v>378.0</c:v>
                </c:pt>
                <c:pt idx="12">
                  <c:v>431.0</c:v>
                </c:pt>
                <c:pt idx="13">
                  <c:v>-771.0</c:v>
                </c:pt>
                <c:pt idx="14">
                  <c:v>81.0</c:v>
                </c:pt>
                <c:pt idx="15">
                  <c:v>79.0</c:v>
                </c:pt>
                <c:pt idx="16">
                  <c:v>-1123.0</c:v>
                </c:pt>
                <c:pt idx="17">
                  <c:v>122.0</c:v>
                </c:pt>
                <c:pt idx="18">
                  <c:v>-69.0</c:v>
                </c:pt>
              </c:numCache>
            </c:numRef>
          </c:val>
        </c:ser>
        <c:ser>
          <c:idx val="1"/>
          <c:order val="1"/>
          <c:tx>
            <c:strRef>
              <c:f>'Data-Delta'!$C$26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'Data-Delta'!$C$27:$C$45</c:f>
              <c:numCache>
                <c:formatCode>General</c:formatCode>
                <c:ptCount val="19"/>
                <c:pt idx="0">
                  <c:v>-419.0</c:v>
                </c:pt>
                <c:pt idx="1">
                  <c:v>-59.0</c:v>
                </c:pt>
                <c:pt idx="2">
                  <c:v>-478.0</c:v>
                </c:pt>
                <c:pt idx="3">
                  <c:v>-1224.0</c:v>
                </c:pt>
                <c:pt idx="4">
                  <c:v>-37.0</c:v>
                </c:pt>
                <c:pt idx="5">
                  <c:v>-842.0</c:v>
                </c:pt>
                <c:pt idx="6">
                  <c:v>100.0</c:v>
                </c:pt>
                <c:pt idx="7">
                  <c:v>-50.0</c:v>
                </c:pt>
                <c:pt idx="8">
                  <c:v>332.0</c:v>
                </c:pt>
                <c:pt idx="9">
                  <c:v>-469.0</c:v>
                </c:pt>
                <c:pt idx="10">
                  <c:v>-91.0</c:v>
                </c:pt>
                <c:pt idx="11">
                  <c:v>378.0</c:v>
                </c:pt>
                <c:pt idx="12">
                  <c:v>431.0</c:v>
                </c:pt>
                <c:pt idx="13">
                  <c:v>-770.0</c:v>
                </c:pt>
                <c:pt idx="14">
                  <c:v>81.0</c:v>
                </c:pt>
                <c:pt idx="15">
                  <c:v>79.0</c:v>
                </c:pt>
                <c:pt idx="16">
                  <c:v>-1122.0</c:v>
                </c:pt>
                <c:pt idx="17">
                  <c:v>123.0</c:v>
                </c:pt>
                <c:pt idx="18">
                  <c:v>-79.0</c:v>
                </c:pt>
              </c:numCache>
            </c:numRef>
          </c:val>
        </c:ser>
        <c:ser>
          <c:idx val="2"/>
          <c:order val="2"/>
          <c:tx>
            <c:strRef>
              <c:f>'Data-Delta'!$D$26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'Data-Delta'!$D$27:$D$45</c:f>
              <c:numCache>
                <c:formatCode>General</c:formatCode>
                <c:ptCount val="19"/>
                <c:pt idx="0">
                  <c:v>-441.5920000000001</c:v>
                </c:pt>
                <c:pt idx="1">
                  <c:v>-15.798</c:v>
                </c:pt>
                <c:pt idx="2">
                  <c:v>-457.3900000000001</c:v>
                </c:pt>
                <c:pt idx="3">
                  <c:v>-1214.26</c:v>
                </c:pt>
                <c:pt idx="4">
                  <c:v>-38.399</c:v>
                </c:pt>
                <c:pt idx="5">
                  <c:v>-811.067</c:v>
                </c:pt>
                <c:pt idx="6">
                  <c:v>141.2280000000001</c:v>
                </c:pt>
                <c:pt idx="7">
                  <c:v>-44.4190000000001</c:v>
                </c:pt>
                <c:pt idx="8">
                  <c:v>328.567</c:v>
                </c:pt>
                <c:pt idx="9">
                  <c:v>-468.1350000000001</c:v>
                </c:pt>
                <c:pt idx="10">
                  <c:v>-92.83200000000011</c:v>
                </c:pt>
                <c:pt idx="11">
                  <c:v>375.303</c:v>
                </c:pt>
                <c:pt idx="12">
                  <c:v>428.4190000000001</c:v>
                </c:pt>
                <c:pt idx="13">
                  <c:v>-774.8389999999999</c:v>
                </c:pt>
                <c:pt idx="14">
                  <c:v>84.624</c:v>
                </c:pt>
                <c:pt idx="15">
                  <c:v>79.44399999999998</c:v>
                </c:pt>
                <c:pt idx="16">
                  <c:v>-1123.814</c:v>
                </c:pt>
                <c:pt idx="17">
                  <c:v>125.669</c:v>
                </c:pt>
                <c:pt idx="18">
                  <c:v>-58.43100000000004</c:v>
                </c:pt>
              </c:numCache>
            </c:numRef>
          </c:val>
        </c:ser>
        <c:ser>
          <c:idx val="3"/>
          <c:order val="3"/>
          <c:tx>
            <c:strRef>
              <c:f>'Data-Delta'!$E$26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'Data-Delta'!$E$27:$E$45</c:f>
              <c:numCache>
                <c:formatCode>General</c:formatCode>
                <c:ptCount val="19"/>
                <c:pt idx="0">
                  <c:v>-428.0</c:v>
                </c:pt>
                <c:pt idx="1">
                  <c:v>-45.0</c:v>
                </c:pt>
                <c:pt idx="2">
                  <c:v>-473.0</c:v>
                </c:pt>
                <c:pt idx="3">
                  <c:v>-1218.0</c:v>
                </c:pt>
                <c:pt idx="4">
                  <c:v>-37.0</c:v>
                </c:pt>
                <c:pt idx="5">
                  <c:v>-827.0</c:v>
                </c:pt>
                <c:pt idx="6">
                  <c:v>99.0</c:v>
                </c:pt>
                <c:pt idx="7">
                  <c:v>-56.0</c:v>
                </c:pt>
                <c:pt idx="8">
                  <c:v>330.0</c:v>
                </c:pt>
                <c:pt idx="9">
                  <c:v>-459.0</c:v>
                </c:pt>
                <c:pt idx="10">
                  <c:v>-70.0</c:v>
                </c:pt>
                <c:pt idx="11">
                  <c:v>389.0</c:v>
                </c:pt>
                <c:pt idx="12">
                  <c:v>432.0</c:v>
                </c:pt>
                <c:pt idx="13">
                  <c:v>-774.0</c:v>
                </c:pt>
                <c:pt idx="14">
                  <c:v>82.0</c:v>
                </c:pt>
                <c:pt idx="15">
                  <c:v>79.0</c:v>
                </c:pt>
                <c:pt idx="16">
                  <c:v>-1127.0</c:v>
                </c:pt>
                <c:pt idx="17">
                  <c:v>124.0</c:v>
                </c:pt>
                <c:pt idx="18">
                  <c:v>-93.0</c:v>
                </c:pt>
              </c:numCache>
            </c:numRef>
          </c:val>
        </c:ser>
        <c:ser>
          <c:idx val="4"/>
          <c:order val="4"/>
          <c:tx>
            <c:strRef>
              <c:f>'Data-Delta'!$F$26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'Data-Delta'!$F$27:$F$45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'Data-Delta'!$G$26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'Data-Delta'!$G$27:$G$45</c:f>
              <c:numCache>
                <c:formatCode>General</c:formatCode>
                <c:ptCount val="19"/>
                <c:pt idx="0">
                  <c:v>-431.847359999999</c:v>
                </c:pt>
                <c:pt idx="1">
                  <c:v>-43.47167999997805</c:v>
                </c:pt>
                <c:pt idx="2">
                  <c:v>-475.319039999977</c:v>
                </c:pt>
                <c:pt idx="3">
                  <c:v>-1217.518847999989</c:v>
                </c:pt>
                <c:pt idx="4">
                  <c:v>-37.8004705000013</c:v>
                </c:pt>
                <c:pt idx="5">
                  <c:v>-823.4719584999912</c:v>
                </c:pt>
                <c:pt idx="6">
                  <c:v>112.714559999999</c:v>
                </c:pt>
                <c:pt idx="7">
                  <c:v>-45.03743999998699</c:v>
                </c:pt>
                <c:pt idx="8">
                  <c:v>333.2246399999869</c:v>
                </c:pt>
                <c:pt idx="9">
                  <c:v>-463.635647999983</c:v>
                </c:pt>
                <c:pt idx="10">
                  <c:v>-84.887039999992</c:v>
                </c:pt>
                <c:pt idx="11">
                  <c:v>378.748607999991</c:v>
                </c:pt>
                <c:pt idx="12">
                  <c:v>429.7507200000121</c:v>
                </c:pt>
                <c:pt idx="13">
                  <c:v>-769.6355519999991</c:v>
                </c:pt>
                <c:pt idx="14">
                  <c:v>81.6639264999992</c:v>
                </c:pt>
                <c:pt idx="15">
                  <c:v>78.97209600000201</c:v>
                </c:pt>
                <c:pt idx="16">
                  <c:v>-1120.41417600001</c:v>
                </c:pt>
                <c:pt idx="17">
                  <c:v>122.8355519999999</c:v>
                </c:pt>
                <c:pt idx="18">
                  <c:v>-58.30943999999</c:v>
                </c:pt>
              </c:numCache>
            </c:numRef>
          </c:val>
        </c:ser>
        <c:ser>
          <c:idx val="7"/>
          <c:order val="6"/>
          <c:tx>
            <c:strRef>
              <c:f>'Data-Delta'!$H$26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'Data-Delta'!$H$27:$H$45</c:f>
              <c:numCache>
                <c:formatCode>General</c:formatCode>
                <c:ptCount val="19"/>
                <c:pt idx="0">
                  <c:v>-426.893579999993</c:v>
                </c:pt>
                <c:pt idx="1">
                  <c:v>-43.90296000000706</c:v>
                </c:pt>
                <c:pt idx="2">
                  <c:v>-470.79654</c:v>
                </c:pt>
                <c:pt idx="3">
                  <c:v>-1207.876896</c:v>
                </c:pt>
                <c:pt idx="4">
                  <c:v>-38.2753304999996</c:v>
                </c:pt>
                <c:pt idx="5">
                  <c:v>-819.258646500007</c:v>
                </c:pt>
                <c:pt idx="6">
                  <c:v>110.918149999991</c:v>
                </c:pt>
                <c:pt idx="7">
                  <c:v>-42.39186000000007</c:v>
                </c:pt>
                <c:pt idx="8">
                  <c:v>328.107980000002</c:v>
                </c:pt>
                <c:pt idx="9">
                  <c:v>-458.166649999995</c:v>
                </c:pt>
                <c:pt idx="10">
                  <c:v>-80.31050000000004</c:v>
                </c:pt>
                <c:pt idx="11">
                  <c:v>377.856149999995</c:v>
                </c:pt>
                <c:pt idx="12">
                  <c:v>427.950940000002</c:v>
                </c:pt>
                <c:pt idx="13">
                  <c:v>-767.982617999998</c:v>
                </c:pt>
                <c:pt idx="14">
                  <c:v>81.8836785000001</c:v>
                </c:pt>
                <c:pt idx="15">
                  <c:v>79.63367200000101</c:v>
                </c:pt>
                <c:pt idx="16">
                  <c:v>-1116.299885999999</c:v>
                </c:pt>
                <c:pt idx="17">
                  <c:v>123.2420200000015</c:v>
                </c:pt>
                <c:pt idx="18">
                  <c:v>-49.86912000000007</c:v>
                </c:pt>
              </c:numCache>
            </c:numRef>
          </c:val>
        </c:ser>
        <c:ser>
          <c:idx val="11"/>
          <c:order val="7"/>
          <c:tx>
            <c:strRef>
              <c:f>'Data-Delta'!$I$26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'Data-Delta'!$I$27:$I$45</c:f>
              <c:numCache>
                <c:formatCode>General</c:formatCode>
                <c:ptCount val="19"/>
                <c:pt idx="0">
                  <c:v>-430.913757788668</c:v>
                </c:pt>
                <c:pt idx="1">
                  <c:v>-47.07150318180902</c:v>
                </c:pt>
                <c:pt idx="2">
                  <c:v>-477.985260970477</c:v>
                </c:pt>
                <c:pt idx="3">
                  <c:v>-1223.564783236789</c:v>
                </c:pt>
                <c:pt idx="4">
                  <c:v>-38.3627765760462</c:v>
                </c:pt>
                <c:pt idx="5">
                  <c:v>-831.013802024167</c:v>
                </c:pt>
                <c:pt idx="6">
                  <c:v>111.019874423444</c:v>
                </c:pt>
                <c:pt idx="7">
                  <c:v>-48.546552038659</c:v>
                </c:pt>
                <c:pt idx="8">
                  <c:v>328.3093859224929</c:v>
                </c:pt>
                <c:pt idx="9">
                  <c:v>-465.9882867155591</c:v>
                </c:pt>
                <c:pt idx="10">
                  <c:v>-90.83601203206808</c:v>
                </c:pt>
                <c:pt idx="11">
                  <c:v>375.152274683491</c:v>
                </c:pt>
                <c:pt idx="12">
                  <c:v>431.6779381002522</c:v>
                </c:pt>
                <c:pt idx="13">
                  <c:v>-769.650813888648</c:v>
                </c:pt>
                <c:pt idx="14">
                  <c:v>81.5468505268949</c:v>
                </c:pt>
                <c:pt idx="15">
                  <c:v>80.152732183144</c:v>
                </c:pt>
                <c:pt idx="16">
                  <c:v>-1121.176019805756</c:v>
                </c:pt>
                <c:pt idx="17">
                  <c:v>123.3368061339927</c:v>
                </c:pt>
                <c:pt idx="18">
                  <c:v>-70.03173772225</c:v>
                </c:pt>
              </c:numCache>
            </c:numRef>
          </c:val>
        </c:ser>
        <c:ser>
          <c:idx val="12"/>
          <c:order val="8"/>
          <c:tx>
            <c:strRef>
              <c:f>'Data-Delta'!$J$26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'Data-Delta'!$J$27:$J$45</c:f>
              <c:numCache>
                <c:formatCode>General</c:formatCode>
                <c:ptCount val="19"/>
                <c:pt idx="0">
                  <c:v>-429.8</c:v>
                </c:pt>
                <c:pt idx="1">
                  <c:v>-50.10000000000002</c:v>
                </c:pt>
                <c:pt idx="2">
                  <c:v>-479.9</c:v>
                </c:pt>
                <c:pt idx="3">
                  <c:v>-1224.6</c:v>
                </c:pt>
                <c:pt idx="4">
                  <c:v>-37.90000000000001</c:v>
                </c:pt>
                <c:pt idx="5">
                  <c:v>-832.7</c:v>
                </c:pt>
                <c:pt idx="6">
                  <c:v>110.0</c:v>
                </c:pt>
                <c:pt idx="7">
                  <c:v>-49.80000000000007</c:v>
                </c:pt>
                <c:pt idx="8">
                  <c:v>330.8000000000001</c:v>
                </c:pt>
                <c:pt idx="9">
                  <c:v>-469.2</c:v>
                </c:pt>
                <c:pt idx="10">
                  <c:v>-91.20000000000004</c:v>
                </c:pt>
                <c:pt idx="11">
                  <c:v>378.0</c:v>
                </c:pt>
                <c:pt idx="12">
                  <c:v>430.5999999999999</c:v>
                </c:pt>
                <c:pt idx="13">
                  <c:v>-770.4</c:v>
                </c:pt>
                <c:pt idx="14">
                  <c:v>81.1</c:v>
                </c:pt>
                <c:pt idx="15">
                  <c:v>79.20000000000001</c:v>
                </c:pt>
                <c:pt idx="16">
                  <c:v>-1121.8</c:v>
                </c:pt>
                <c:pt idx="17">
                  <c:v>122.4</c:v>
                </c:pt>
                <c:pt idx="18">
                  <c:v>-68.79999999999995</c:v>
                </c:pt>
              </c:numCache>
            </c:numRef>
          </c:val>
        </c:ser>
        <c:ser>
          <c:idx val="13"/>
          <c:order val="9"/>
          <c:tx>
            <c:strRef>
              <c:f>'Data-Delta'!$K$26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'Data-Delta'!$K$27:$K$45</c:f>
              <c:numCache>
                <c:formatCode>General</c:formatCode>
                <c:ptCount val="19"/>
                <c:pt idx="0">
                  <c:v>-429.5000000000001</c:v>
                </c:pt>
                <c:pt idx="1">
                  <c:v>-50.19999999999993</c:v>
                </c:pt>
                <c:pt idx="2">
                  <c:v>-479.7</c:v>
                </c:pt>
                <c:pt idx="3">
                  <c:v>-1224.6</c:v>
                </c:pt>
                <c:pt idx="4">
                  <c:v>-37.9</c:v>
                </c:pt>
                <c:pt idx="5">
                  <c:v>-833.0</c:v>
                </c:pt>
                <c:pt idx="6">
                  <c:v>109.8000000000001</c:v>
                </c:pt>
                <c:pt idx="7">
                  <c:v>-50.10000000000002</c:v>
                </c:pt>
                <c:pt idx="8">
                  <c:v>331.1</c:v>
                </c:pt>
                <c:pt idx="9">
                  <c:v>-469.1</c:v>
                </c:pt>
                <c:pt idx="10">
                  <c:v>-91.5</c:v>
                </c:pt>
                <c:pt idx="11">
                  <c:v>377.6</c:v>
                </c:pt>
                <c:pt idx="12">
                  <c:v>430.5</c:v>
                </c:pt>
                <c:pt idx="13">
                  <c:v>-770.0</c:v>
                </c:pt>
                <c:pt idx="14">
                  <c:v>81.29999999999998</c:v>
                </c:pt>
                <c:pt idx="15">
                  <c:v>79.10000000000002</c:v>
                </c:pt>
                <c:pt idx="16">
                  <c:v>-1121.4</c:v>
                </c:pt>
                <c:pt idx="17">
                  <c:v>122.5</c:v>
                </c:pt>
                <c:pt idx="18">
                  <c:v>-68.9000000000001</c:v>
                </c:pt>
              </c:numCache>
            </c:numRef>
          </c:val>
        </c:ser>
        <c:ser>
          <c:idx val="5"/>
          <c:order val="10"/>
          <c:tx>
            <c:strRef>
              <c:f>'Data-Delta'!$L$26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'Data-Delta'!$L$27:$L$45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832680"/>
        <c:axId val="-2047828856"/>
      </c:barChart>
      <c:catAx>
        <c:axId val="-204783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828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8288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783268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Indoor (Supply) Fan Electricity Consumption</a:t>
            </a:r>
          </a:p>
        </c:rich>
      </c:tx>
      <c:layout>
        <c:manualLayout>
          <c:xMode val="edge"/>
          <c:yMode val="edge"/>
          <c:x val="0.12304846466888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'Data-Electr'!$B$43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'Data-Electr'!$B$44:$B$57</c:f>
              <c:numCache>
                <c:formatCode>General</c:formatCode>
                <c:ptCount val="14"/>
                <c:pt idx="0">
                  <c:v>144.0</c:v>
                </c:pt>
                <c:pt idx="1">
                  <c:v>128.0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118.0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154.0</c:v>
                </c:pt>
              </c:numCache>
            </c:numRef>
          </c:val>
        </c:ser>
        <c:ser>
          <c:idx val="1"/>
          <c:order val="1"/>
          <c:tx>
            <c:strRef>
              <c:f>'Data-Electr'!$C$43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'Data-Electr'!$C$44:$C$57</c:f>
              <c:numCache>
                <c:formatCode>General</c:formatCode>
                <c:ptCount val="14"/>
                <c:pt idx="0">
                  <c:v>144.0</c:v>
                </c:pt>
                <c:pt idx="1">
                  <c:v>129.0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150.0</c:v>
                </c:pt>
                <c:pt idx="8">
                  <c:v>73.0</c:v>
                </c:pt>
                <c:pt idx="9">
                  <c:v>119.0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153.0</c:v>
                </c:pt>
              </c:numCache>
            </c:numRef>
          </c:val>
        </c:ser>
        <c:ser>
          <c:idx val="2"/>
          <c:order val="2"/>
          <c:tx>
            <c:strRef>
              <c:f>'Data-Electr'!$D$43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'Data-Electr'!$D$44:$D$57</c:f>
              <c:numCache>
                <c:formatCode>General</c:formatCode>
                <c:ptCount val="14"/>
                <c:pt idx="0">
                  <c:v>145.185</c:v>
                </c:pt>
                <c:pt idx="1">
                  <c:v>132.917</c:v>
                </c:pt>
                <c:pt idx="2">
                  <c:v>109.581</c:v>
                </c:pt>
                <c:pt idx="3">
                  <c:v>8.316</c:v>
                </c:pt>
                <c:pt idx="4">
                  <c:v>6.947</c:v>
                </c:pt>
                <c:pt idx="5">
                  <c:v>132.917</c:v>
                </c:pt>
                <c:pt idx="6">
                  <c:v>119.052</c:v>
                </c:pt>
                <c:pt idx="7">
                  <c:v>141.678</c:v>
                </c:pt>
                <c:pt idx="8">
                  <c:v>61.322</c:v>
                </c:pt>
                <c:pt idx="9">
                  <c:v>110.813</c:v>
                </c:pt>
                <c:pt idx="10">
                  <c:v>135.056</c:v>
                </c:pt>
                <c:pt idx="11">
                  <c:v>14.151</c:v>
                </c:pt>
                <c:pt idx="12">
                  <c:v>17.728</c:v>
                </c:pt>
                <c:pt idx="13">
                  <c:v>149.151</c:v>
                </c:pt>
              </c:numCache>
            </c:numRef>
          </c:val>
        </c:ser>
        <c:ser>
          <c:idx val="3"/>
          <c:order val="3"/>
          <c:tx>
            <c:strRef>
              <c:f>'Data-Electr'!$E$43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'Data-Electr'!$E$44:$E$57</c:f>
              <c:numCache>
                <c:formatCode>General</c:formatCode>
                <c:ptCount val="14"/>
                <c:pt idx="0">
                  <c:v>141.0</c:v>
                </c:pt>
                <c:pt idx="1">
                  <c:v>122.0</c:v>
                </c:pt>
                <c:pt idx="2">
                  <c:v>110.0</c:v>
                </c:pt>
                <c:pt idx="3">
                  <c:v>8.0</c:v>
                </c:pt>
                <c:pt idx="4">
                  <c:v>6.0</c:v>
                </c:pt>
                <c:pt idx="5">
                  <c:v>136.0</c:v>
                </c:pt>
                <c:pt idx="6">
                  <c:v>121.0</c:v>
                </c:pt>
                <c:pt idx="7">
                  <c:v>145.0</c:v>
                </c:pt>
                <c:pt idx="8">
                  <c:v>63.0</c:v>
                </c:pt>
                <c:pt idx="9">
                  <c:v>112.0</c:v>
                </c:pt>
                <c:pt idx="10">
                  <c:v>137.0</c:v>
                </c:pt>
                <c:pt idx="11">
                  <c:v>14.0</c:v>
                </c:pt>
                <c:pt idx="12">
                  <c:v>18.0</c:v>
                </c:pt>
                <c:pt idx="13">
                  <c:v>151.0</c:v>
                </c:pt>
              </c:numCache>
            </c:numRef>
          </c:val>
        </c:ser>
        <c:ser>
          <c:idx val="4"/>
          <c:order val="4"/>
          <c:tx>
            <c:strRef>
              <c:f>'Data-Electr'!$F$43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'Data-Electr'!$F$44:$F$57</c:f>
              <c:numCache>
                <c:formatCode>General</c:formatCode>
                <c:ptCount val="14"/>
                <c:pt idx="0">
                  <c:v>143.5532873</c:v>
                </c:pt>
                <c:pt idx="1">
                  <c:v>127.5385403000001</c:v>
                </c:pt>
                <c:pt idx="2">
                  <c:v>116.3845379999999</c:v>
                </c:pt>
                <c:pt idx="3">
                  <c:v>10.2556929</c:v>
                </c:pt>
                <c:pt idx="4">
                  <c:v>8.100398850000005</c:v>
                </c:pt>
                <c:pt idx="5">
                  <c:v>140.2495419</c:v>
                </c:pt>
                <c:pt idx="6">
                  <c:v>128.2763023</c:v>
                </c:pt>
                <c:pt idx="7">
                  <c:v>148.5366479</c:v>
                </c:pt>
                <c:pt idx="8">
                  <c:v>73.00959800000007</c:v>
                </c:pt>
                <c:pt idx="9">
                  <c:v>118.3832194000001</c:v>
                </c:pt>
                <c:pt idx="10">
                  <c:v>139.1103034999998</c:v>
                </c:pt>
                <c:pt idx="11">
                  <c:v>18.03369741999999</c:v>
                </c:pt>
                <c:pt idx="12">
                  <c:v>22.66067767000002</c:v>
                </c:pt>
                <c:pt idx="13">
                  <c:v>153.3548115999998</c:v>
                </c:pt>
              </c:numCache>
            </c:numRef>
          </c:val>
        </c:ser>
        <c:ser>
          <c:idx val="6"/>
          <c:order val="5"/>
          <c:tx>
            <c:strRef>
              <c:f>'Data-Electr'!$G$43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'Data-Electr'!$G$44:$G$57</c:f>
              <c:numCache>
                <c:formatCode>General</c:formatCode>
                <c:ptCount val="14"/>
                <c:pt idx="0">
                  <c:v>143.648064000001</c:v>
                </c:pt>
                <c:pt idx="1">
                  <c:v>127.685376000002</c:v>
                </c:pt>
                <c:pt idx="2">
                  <c:v>116.670623999998</c:v>
                </c:pt>
                <c:pt idx="3">
                  <c:v>10.2597600000001</c:v>
                </c:pt>
                <c:pt idx="4">
                  <c:v>8.10942719999997</c:v>
                </c:pt>
                <c:pt idx="5">
                  <c:v>140.872703999999</c:v>
                </c:pt>
                <c:pt idx="6">
                  <c:v>129.111360000002</c:v>
                </c:pt>
                <c:pt idx="7">
                  <c:v>149.357376</c:v>
                </c:pt>
                <c:pt idx="8">
                  <c:v>73.1586239999993</c:v>
                </c:pt>
                <c:pt idx="9">
                  <c:v>118.487040000001</c:v>
                </c:pt>
                <c:pt idx="10">
                  <c:v>139.244448000002</c:v>
                </c:pt>
                <c:pt idx="11">
                  <c:v>18.0235775999998</c:v>
                </c:pt>
                <c:pt idx="12">
                  <c:v>22.6252991999999</c:v>
                </c:pt>
                <c:pt idx="13">
                  <c:v>154.56</c:v>
                </c:pt>
              </c:numCache>
            </c:numRef>
          </c:val>
        </c:ser>
        <c:ser>
          <c:idx val="7"/>
          <c:order val="6"/>
          <c:tx>
            <c:strRef>
              <c:f>'Data-Electr'!$H$43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'Data-Electr'!$H$44:$H$57</c:f>
              <c:numCache>
                <c:formatCode>General</c:formatCode>
                <c:ptCount val="14"/>
                <c:pt idx="0">
                  <c:v>142.362528000001</c:v>
                </c:pt>
                <c:pt idx="1">
                  <c:v>126.658996</c:v>
                </c:pt>
                <c:pt idx="2">
                  <c:v>115.499793</c:v>
                </c:pt>
                <c:pt idx="3">
                  <c:v>10.3889436</c:v>
                </c:pt>
                <c:pt idx="4">
                  <c:v>8.21283830000001</c:v>
                </c:pt>
                <c:pt idx="5">
                  <c:v>139.403578</c:v>
                </c:pt>
                <c:pt idx="6">
                  <c:v>128.286277</c:v>
                </c:pt>
                <c:pt idx="7">
                  <c:v>147.97601</c:v>
                </c:pt>
                <c:pt idx="8">
                  <c:v>72.9774469999997</c:v>
                </c:pt>
                <c:pt idx="9">
                  <c:v>118.128714</c:v>
                </c:pt>
                <c:pt idx="10">
                  <c:v>138.820969</c:v>
                </c:pt>
                <c:pt idx="11">
                  <c:v>18.143479</c:v>
                </c:pt>
                <c:pt idx="12">
                  <c:v>22.7883888000001</c:v>
                </c:pt>
                <c:pt idx="13">
                  <c:v>154.56</c:v>
                </c:pt>
              </c:numCache>
            </c:numRef>
          </c:val>
        </c:ser>
        <c:ser>
          <c:idx val="8"/>
          <c:order val="7"/>
          <c:tx>
            <c:strRef>
              <c:f>'Data-Electr'!$I$43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'Data-Electr'!$I$44:$I$57</c:f>
              <c:numCache>
                <c:formatCode>General</c:formatCode>
                <c:ptCount val="14"/>
                <c:pt idx="0">
                  <c:v>144.053841181256</c:v>
                </c:pt>
                <c:pt idx="1">
                  <c:v>128.131191861453</c:v>
                </c:pt>
                <c:pt idx="2">
                  <c:v>116.91293633998</c:v>
                </c:pt>
                <c:pt idx="3">
                  <c:v>10.4078578105882</c:v>
                </c:pt>
                <c:pt idx="4">
                  <c:v>8.21423973898578</c:v>
                </c:pt>
                <c:pt idx="5">
                  <c:v>141.220257794102</c:v>
                </c:pt>
                <c:pt idx="6">
                  <c:v>129.309612080929</c:v>
                </c:pt>
                <c:pt idx="7">
                  <c:v>149.098329649918</c:v>
                </c:pt>
                <c:pt idx="8">
                  <c:v>73.5918228043606</c:v>
                </c:pt>
                <c:pt idx="9">
                  <c:v>118.772813747579</c:v>
                </c:pt>
                <c:pt idx="10">
                  <c:v>139.388241631706</c:v>
                </c:pt>
                <c:pt idx="11">
                  <c:v>18.1701317265068</c:v>
                </c:pt>
                <c:pt idx="12">
                  <c:v>22.8210186982908</c:v>
                </c:pt>
                <c:pt idx="13">
                  <c:v>154.461105681322</c:v>
                </c:pt>
              </c:numCache>
            </c:numRef>
          </c:val>
        </c:ser>
        <c:ser>
          <c:idx val="9"/>
          <c:order val="8"/>
          <c:tx>
            <c:strRef>
              <c:f>'Data-Electr'!$J$43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'Data-Electr'!$J$44:$J$57</c:f>
              <c:numCache>
                <c:formatCode>General</c:formatCode>
                <c:ptCount val="14"/>
                <c:pt idx="0">
                  <c:v>144.1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129.2</c:v>
                </c:pt>
                <c:pt idx="7">
                  <c:v>149.3</c:v>
                </c:pt>
                <c:pt idx="8">
                  <c:v>73.2</c:v>
                </c:pt>
                <c:pt idx="9">
                  <c:v>118.6</c:v>
                </c:pt>
                <c:pt idx="10">
                  <c:v>139.4</c:v>
                </c:pt>
                <c:pt idx="11">
                  <c:v>18.0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</c:ser>
        <c:ser>
          <c:idx val="10"/>
          <c:order val="9"/>
          <c:tx>
            <c:strRef>
              <c:f>'Data-Electr'!$K$43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'Data-Electr'!$K$44:$K$57</c:f>
              <c:numCache>
                <c:formatCode>General</c:formatCode>
                <c:ptCount val="14"/>
                <c:pt idx="0">
                  <c:v>144.0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129.2</c:v>
                </c:pt>
                <c:pt idx="7">
                  <c:v>149.3</c:v>
                </c:pt>
                <c:pt idx="8">
                  <c:v>73.2</c:v>
                </c:pt>
                <c:pt idx="9">
                  <c:v>118.5</c:v>
                </c:pt>
                <c:pt idx="10">
                  <c:v>139.3</c:v>
                </c:pt>
                <c:pt idx="11">
                  <c:v>18.0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</c:ser>
        <c:ser>
          <c:idx val="5"/>
          <c:order val="10"/>
          <c:tx>
            <c:strRef>
              <c:f>'Data-Electr'!$L$43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'Data-Electr'!$L$44:$L$57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6013416"/>
        <c:axId val="-2046009592"/>
      </c:barChart>
      <c:catAx>
        <c:axId val="-2046013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009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60095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60134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Indoor (Supply) Fan Electricity Sensitivities</a:t>
            </a:r>
          </a:p>
        </c:rich>
      </c:tx>
      <c:layout>
        <c:manualLayout>
          <c:xMode val="edge"/>
          <c:yMode val="edge"/>
          <c:x val="0.16093229744728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87611606817738"/>
          <c:y val="0.169222403480152"/>
          <c:w val="0.91056551338407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'Data-Delta'!$B$49:$B$67</c:f>
              <c:numCache>
                <c:formatCode>General</c:formatCode>
                <c:ptCount val="19"/>
                <c:pt idx="0">
                  <c:v>-16.0</c:v>
                </c:pt>
                <c:pt idx="1">
                  <c:v>-11.0</c:v>
                </c:pt>
                <c:pt idx="2">
                  <c:v>-27.0</c:v>
                </c:pt>
                <c:pt idx="3">
                  <c:v>-134.0</c:v>
                </c:pt>
                <c:pt idx="4">
                  <c:v>-2.0</c:v>
                </c:pt>
                <c:pt idx="5">
                  <c:v>-120.0</c:v>
                </c:pt>
                <c:pt idx="6">
                  <c:v>13.0</c:v>
                </c:pt>
                <c:pt idx="7">
                  <c:v>-12.0</c:v>
                </c:pt>
                <c:pt idx="8">
                  <c:v>20.0</c:v>
                </c:pt>
                <c:pt idx="9">
                  <c:v>-68.0</c:v>
                </c:pt>
                <c:pt idx="10">
                  <c:v>-23.0</c:v>
                </c:pt>
                <c:pt idx="11">
                  <c:v>45.0</c:v>
                </c:pt>
                <c:pt idx="12">
                  <c:v>21.0</c:v>
                </c:pt>
                <c:pt idx="13">
                  <c:v>-100.0</c:v>
                </c:pt>
                <c:pt idx="14">
                  <c:v>10.0</c:v>
                </c:pt>
                <c:pt idx="15">
                  <c:v>5.0</c:v>
                </c:pt>
                <c:pt idx="16">
                  <c:v>-116.0</c:v>
                </c:pt>
                <c:pt idx="17">
                  <c:v>13.0</c:v>
                </c:pt>
                <c:pt idx="18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'Data-Delta'!$C$48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'Data-Delta'!$C$49:$C$67</c:f>
              <c:numCache>
                <c:formatCode>General</c:formatCode>
                <c:ptCount val="19"/>
                <c:pt idx="0">
                  <c:v>-15.0</c:v>
                </c:pt>
                <c:pt idx="1">
                  <c:v>-12.0</c:v>
                </c:pt>
                <c:pt idx="2">
                  <c:v>-27.0</c:v>
                </c:pt>
                <c:pt idx="3">
                  <c:v>-134.0</c:v>
                </c:pt>
                <c:pt idx="4">
                  <c:v>-2.0</c:v>
                </c:pt>
                <c:pt idx="5">
                  <c:v>-121.0</c:v>
                </c:pt>
                <c:pt idx="6">
                  <c:v>12.0</c:v>
                </c:pt>
                <c:pt idx="7">
                  <c:v>-12.0</c:v>
                </c:pt>
                <c:pt idx="8">
                  <c:v>21.0</c:v>
                </c:pt>
                <c:pt idx="9">
                  <c:v>-68.0</c:v>
                </c:pt>
                <c:pt idx="10">
                  <c:v>-22.0</c:v>
                </c:pt>
                <c:pt idx="11">
                  <c:v>46.0</c:v>
                </c:pt>
                <c:pt idx="12">
                  <c:v>20.0</c:v>
                </c:pt>
                <c:pt idx="13">
                  <c:v>-101.0</c:v>
                </c:pt>
                <c:pt idx="14">
                  <c:v>10.0</c:v>
                </c:pt>
                <c:pt idx="15">
                  <c:v>5.0</c:v>
                </c:pt>
                <c:pt idx="16">
                  <c:v>-116.0</c:v>
                </c:pt>
                <c:pt idx="17">
                  <c:v>13.0</c:v>
                </c:pt>
                <c:pt idx="18">
                  <c:v>9.0</c:v>
                </c:pt>
              </c:numCache>
            </c:numRef>
          </c:val>
        </c:ser>
        <c:ser>
          <c:idx val="2"/>
          <c:order val="2"/>
          <c:tx>
            <c:strRef>
              <c:f>'Data-Delta'!$D$48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'Data-Delta'!$D$49:$D$67</c:f>
              <c:numCache>
                <c:formatCode>General</c:formatCode>
                <c:ptCount val="19"/>
                <c:pt idx="0">
                  <c:v>-12.268</c:v>
                </c:pt>
                <c:pt idx="1">
                  <c:v>-23.336</c:v>
                </c:pt>
                <c:pt idx="2">
                  <c:v>-35.604</c:v>
                </c:pt>
                <c:pt idx="3">
                  <c:v>-136.869</c:v>
                </c:pt>
                <c:pt idx="4">
                  <c:v>-1.369000000000001</c:v>
                </c:pt>
                <c:pt idx="5">
                  <c:v>-125.97</c:v>
                </c:pt>
                <c:pt idx="6">
                  <c:v>0.0</c:v>
                </c:pt>
                <c:pt idx="7">
                  <c:v>-13.86499999999999</c:v>
                </c:pt>
                <c:pt idx="8">
                  <c:v>22.62599999999999</c:v>
                </c:pt>
                <c:pt idx="9">
                  <c:v>-71.595</c:v>
                </c:pt>
                <c:pt idx="10">
                  <c:v>-22.104</c:v>
                </c:pt>
                <c:pt idx="11">
                  <c:v>49.491</c:v>
                </c:pt>
                <c:pt idx="12">
                  <c:v>24.24300000000001</c:v>
                </c:pt>
                <c:pt idx="13">
                  <c:v>-96.66200000000001</c:v>
                </c:pt>
                <c:pt idx="14">
                  <c:v>7.204</c:v>
                </c:pt>
                <c:pt idx="15">
                  <c:v>3.577000000000002</c:v>
                </c:pt>
                <c:pt idx="16">
                  <c:v>-117.328</c:v>
                </c:pt>
                <c:pt idx="17">
                  <c:v>9.412</c:v>
                </c:pt>
                <c:pt idx="18">
                  <c:v>3.966000000000008</c:v>
                </c:pt>
              </c:numCache>
            </c:numRef>
          </c:val>
        </c:ser>
        <c:ser>
          <c:idx val="3"/>
          <c:order val="3"/>
          <c:tx>
            <c:strRef>
              <c:f>'Data-Delta'!$E$48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'Data-Delta'!$E$49:$E$67</c:f>
              <c:numCache>
                <c:formatCode>General</c:formatCode>
                <c:ptCount val="19"/>
                <c:pt idx="0">
                  <c:v>-19.0</c:v>
                </c:pt>
                <c:pt idx="1">
                  <c:v>-12.0</c:v>
                </c:pt>
                <c:pt idx="2">
                  <c:v>-31.0</c:v>
                </c:pt>
                <c:pt idx="3">
                  <c:v>-133.0</c:v>
                </c:pt>
                <c:pt idx="4">
                  <c:v>-2.0</c:v>
                </c:pt>
                <c:pt idx="5">
                  <c:v>-116.0</c:v>
                </c:pt>
                <c:pt idx="6">
                  <c:v>14.0</c:v>
                </c:pt>
                <c:pt idx="7">
                  <c:v>-15.0</c:v>
                </c:pt>
                <c:pt idx="8">
                  <c:v>24.0</c:v>
                </c:pt>
                <c:pt idx="9">
                  <c:v>-73.0</c:v>
                </c:pt>
                <c:pt idx="10">
                  <c:v>-24.0</c:v>
                </c:pt>
                <c:pt idx="11">
                  <c:v>49.0</c:v>
                </c:pt>
                <c:pt idx="12">
                  <c:v>25.0</c:v>
                </c:pt>
                <c:pt idx="13">
                  <c:v>-98.0</c:v>
                </c:pt>
                <c:pt idx="14">
                  <c:v>8.0</c:v>
                </c:pt>
                <c:pt idx="15">
                  <c:v>4.0</c:v>
                </c:pt>
                <c:pt idx="16">
                  <c:v>-119.0</c:v>
                </c:pt>
                <c:pt idx="17">
                  <c:v>10.0</c:v>
                </c:pt>
                <c:pt idx="18">
                  <c:v>10.0</c:v>
                </c:pt>
              </c:numCache>
            </c:numRef>
          </c:val>
        </c:ser>
        <c:ser>
          <c:idx val="4"/>
          <c:order val="4"/>
          <c:tx>
            <c:strRef>
              <c:f>'Data-Delta'!$F$48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'Data-Delta'!$F$49:$F$67</c:f>
              <c:numCache>
                <c:formatCode>General</c:formatCode>
                <c:ptCount val="19"/>
                <c:pt idx="0">
                  <c:v>-16.01474699999979</c:v>
                </c:pt>
                <c:pt idx="1">
                  <c:v>-11.15400230000019</c:v>
                </c:pt>
                <c:pt idx="2">
                  <c:v>-27.16874929999997</c:v>
                </c:pt>
                <c:pt idx="3">
                  <c:v>-133.2975943999999</c:v>
                </c:pt>
                <c:pt idx="4">
                  <c:v>-2.15529405</c:v>
                </c:pt>
                <c:pt idx="5">
                  <c:v>-119.4381414500001</c:v>
                </c:pt>
                <c:pt idx="6">
                  <c:v>12.71100159999988</c:v>
                </c:pt>
                <c:pt idx="7">
                  <c:v>-11.97323960000003</c:v>
                </c:pt>
                <c:pt idx="8">
                  <c:v>20.26034560000005</c:v>
                </c:pt>
                <c:pt idx="9">
                  <c:v>-67.23994389999993</c:v>
                </c:pt>
                <c:pt idx="10">
                  <c:v>-21.86632249999987</c:v>
                </c:pt>
                <c:pt idx="11">
                  <c:v>45.37362140000006</c:v>
                </c:pt>
                <c:pt idx="12">
                  <c:v>20.72708409999971</c:v>
                </c:pt>
                <c:pt idx="13">
                  <c:v>-100.3495219800001</c:v>
                </c:pt>
                <c:pt idx="14">
                  <c:v>9.933298569999987</c:v>
                </c:pt>
                <c:pt idx="15">
                  <c:v>4.626980250000024</c:v>
                </c:pt>
                <c:pt idx="16">
                  <c:v>-116.4496258299998</c:v>
                </c:pt>
                <c:pt idx="17">
                  <c:v>12.40498477000001</c:v>
                </c:pt>
                <c:pt idx="18">
                  <c:v>9.801524299999925</c:v>
                </c:pt>
              </c:numCache>
            </c:numRef>
          </c:val>
        </c:ser>
        <c:ser>
          <c:idx val="6"/>
          <c:order val="5"/>
          <c:tx>
            <c:strRef>
              <c:f>'Data-Delta'!$G$48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'Data-Delta'!$G$49:$G$67</c:f>
              <c:numCache>
                <c:formatCode>General</c:formatCode>
                <c:ptCount val="19"/>
                <c:pt idx="0">
                  <c:v>-15.96268799999901</c:v>
                </c:pt>
                <c:pt idx="1">
                  <c:v>-11.01475200000399</c:v>
                </c:pt>
                <c:pt idx="2">
                  <c:v>-26.977440000003</c:v>
                </c:pt>
                <c:pt idx="3">
                  <c:v>-133.388304000001</c:v>
                </c:pt>
                <c:pt idx="4">
                  <c:v>-2.150332800000129</c:v>
                </c:pt>
                <c:pt idx="5">
                  <c:v>-119.575948800002</c:v>
                </c:pt>
                <c:pt idx="6">
                  <c:v>13.18732799999701</c:v>
                </c:pt>
                <c:pt idx="7">
                  <c:v>-11.761343999997</c:v>
                </c:pt>
                <c:pt idx="8">
                  <c:v>20.24601599999798</c:v>
                </c:pt>
                <c:pt idx="9">
                  <c:v>-67.7140799999997</c:v>
                </c:pt>
                <c:pt idx="10">
                  <c:v>-22.385663999998</c:v>
                </c:pt>
                <c:pt idx="11">
                  <c:v>45.3284160000017</c:v>
                </c:pt>
                <c:pt idx="12">
                  <c:v>20.75740800000099</c:v>
                </c:pt>
                <c:pt idx="13">
                  <c:v>-100.4634624000012</c:v>
                </c:pt>
                <c:pt idx="14">
                  <c:v>9.91415039999983</c:v>
                </c:pt>
                <c:pt idx="15">
                  <c:v>4.6017216000001</c:v>
                </c:pt>
                <c:pt idx="16">
                  <c:v>-116.6191488000021</c:v>
                </c:pt>
                <c:pt idx="17">
                  <c:v>12.3655391999998</c:v>
                </c:pt>
                <c:pt idx="18">
                  <c:v>10.911935999999</c:v>
                </c:pt>
              </c:numCache>
            </c:numRef>
          </c:val>
        </c:ser>
        <c:ser>
          <c:idx val="7"/>
          <c:order val="6"/>
          <c:tx>
            <c:strRef>
              <c:f>'Data-Delta'!$H$48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'Data-Delta'!$H$49:$H$67</c:f>
              <c:numCache>
                <c:formatCode>General</c:formatCode>
                <c:ptCount val="19"/>
                <c:pt idx="0">
                  <c:v>-15.703532000001</c:v>
                </c:pt>
                <c:pt idx="1">
                  <c:v>-11.15920300000001</c:v>
                </c:pt>
                <c:pt idx="2">
                  <c:v>-26.862735000001</c:v>
                </c:pt>
                <c:pt idx="3">
                  <c:v>-131.973584400001</c:v>
                </c:pt>
                <c:pt idx="4">
                  <c:v>-2.176105299999989</c:v>
                </c:pt>
                <c:pt idx="5">
                  <c:v>-118.4461577</c:v>
                </c:pt>
                <c:pt idx="6">
                  <c:v>12.74458200000001</c:v>
                </c:pt>
                <c:pt idx="7">
                  <c:v>-11.117301</c:v>
                </c:pt>
                <c:pt idx="8">
                  <c:v>19.68973299999999</c:v>
                </c:pt>
                <c:pt idx="9">
                  <c:v>-66.42613100000031</c:v>
                </c:pt>
                <c:pt idx="10">
                  <c:v>-21.27486400000001</c:v>
                </c:pt>
                <c:pt idx="11">
                  <c:v>45.1512670000003</c:v>
                </c:pt>
                <c:pt idx="12">
                  <c:v>20.69225499999999</c:v>
                </c:pt>
                <c:pt idx="13">
                  <c:v>-99.985235</c:v>
                </c:pt>
                <c:pt idx="14">
                  <c:v>9.930640699999988</c:v>
                </c:pt>
                <c:pt idx="15">
                  <c:v>4.6449098000001</c:v>
                </c:pt>
                <c:pt idx="16">
                  <c:v>-116.0325801999999</c:v>
                </c:pt>
                <c:pt idx="17">
                  <c:v>12.3994452000001</c:v>
                </c:pt>
                <c:pt idx="18">
                  <c:v>12.19747199999901</c:v>
                </c:pt>
              </c:numCache>
            </c:numRef>
          </c:val>
        </c:ser>
        <c:ser>
          <c:idx val="11"/>
          <c:order val="7"/>
          <c:tx>
            <c:strRef>
              <c:f>'Data-Delta'!$I$48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'Data-Delta'!$I$49:$I$67</c:f>
              <c:numCache>
                <c:formatCode>General</c:formatCode>
                <c:ptCount val="19"/>
                <c:pt idx="0">
                  <c:v>-15.92264931980299</c:v>
                </c:pt>
                <c:pt idx="1">
                  <c:v>-11.218255521473</c:v>
                </c:pt>
                <c:pt idx="2">
                  <c:v>-27.14090484127598</c:v>
                </c:pt>
                <c:pt idx="3">
                  <c:v>-133.6459833706678</c:v>
                </c:pt>
                <c:pt idx="4">
                  <c:v>-2.193618071602419</c:v>
                </c:pt>
                <c:pt idx="5">
                  <c:v>-119.9169521224672</c:v>
                </c:pt>
                <c:pt idx="6">
                  <c:v>13.089065932649</c:v>
                </c:pt>
                <c:pt idx="7">
                  <c:v>-11.91064571317298</c:v>
                </c:pt>
                <c:pt idx="8">
                  <c:v>19.788717568989</c:v>
                </c:pt>
                <c:pt idx="9">
                  <c:v>-67.62843498974139</c:v>
                </c:pt>
                <c:pt idx="10">
                  <c:v>-22.447444046523</c:v>
                </c:pt>
                <c:pt idx="11">
                  <c:v>45.1809909432184</c:v>
                </c:pt>
                <c:pt idx="12">
                  <c:v>20.615427884127</c:v>
                </c:pt>
                <c:pt idx="13">
                  <c:v>-100.6026820210722</c:v>
                </c:pt>
                <c:pt idx="14">
                  <c:v>9.955891987521018</c:v>
                </c:pt>
                <c:pt idx="15">
                  <c:v>4.650886971784001</c:v>
                </c:pt>
                <c:pt idx="16">
                  <c:v>-116.5672229334152</c:v>
                </c:pt>
                <c:pt idx="17">
                  <c:v>12.4131608877026</c:v>
                </c:pt>
                <c:pt idx="18">
                  <c:v>10.40726450006602</c:v>
                </c:pt>
              </c:numCache>
            </c:numRef>
          </c:val>
        </c:ser>
        <c:ser>
          <c:idx val="12"/>
          <c:order val="8"/>
          <c:tx>
            <c:strRef>
              <c:f>'Data-Delta'!$J$48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'Data-Delta'!$J$49:$J$67</c:f>
              <c:numCache>
                <c:formatCode>General</c:formatCode>
                <c:ptCount val="19"/>
                <c:pt idx="0">
                  <c:v>-16.19999999999999</c:v>
                </c:pt>
                <c:pt idx="1">
                  <c:v>-11.0</c:v>
                </c:pt>
                <c:pt idx="2">
                  <c:v>-27.19999999999999</c:v>
                </c:pt>
                <c:pt idx="3">
                  <c:v>-133.8</c:v>
                </c:pt>
                <c:pt idx="4">
                  <c:v>-2.200000000000001</c:v>
                </c:pt>
                <c:pt idx="5">
                  <c:v>-119.8</c:v>
                </c:pt>
                <c:pt idx="6">
                  <c:v>13.19999999999999</c:v>
                </c:pt>
                <c:pt idx="7">
                  <c:v>-11.90000000000001</c:v>
                </c:pt>
                <c:pt idx="8">
                  <c:v>20.10000000000002</c:v>
                </c:pt>
                <c:pt idx="9">
                  <c:v>-67.9</c:v>
                </c:pt>
                <c:pt idx="10">
                  <c:v>-22.5</c:v>
                </c:pt>
                <c:pt idx="11">
                  <c:v>45.4</c:v>
                </c:pt>
                <c:pt idx="12">
                  <c:v>20.80000000000001</c:v>
                </c:pt>
                <c:pt idx="13">
                  <c:v>-100.6</c:v>
                </c:pt>
                <c:pt idx="14">
                  <c:v>9.9</c:v>
                </c:pt>
                <c:pt idx="15">
                  <c:v>4.600000000000001</c:v>
                </c:pt>
                <c:pt idx="16">
                  <c:v>-116.8</c:v>
                </c:pt>
                <c:pt idx="17">
                  <c:v>12.3</c:v>
                </c:pt>
                <c:pt idx="18">
                  <c:v>10.5</c:v>
                </c:pt>
              </c:numCache>
            </c:numRef>
          </c:val>
        </c:ser>
        <c:ser>
          <c:idx val="13"/>
          <c:order val="9"/>
          <c:tx>
            <c:strRef>
              <c:f>'Data-Delta'!$K$48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'Data-Delta'!$K$49:$K$67</c:f>
              <c:numCache>
                <c:formatCode>General</c:formatCode>
                <c:ptCount val="19"/>
                <c:pt idx="0">
                  <c:v>-16.09999999999999</c:v>
                </c:pt>
                <c:pt idx="1">
                  <c:v>-11.0</c:v>
                </c:pt>
                <c:pt idx="2">
                  <c:v>-27.09999999999999</c:v>
                </c:pt>
                <c:pt idx="3">
                  <c:v>-133.7</c:v>
                </c:pt>
                <c:pt idx="4">
                  <c:v>-2.200000000000001</c:v>
                </c:pt>
                <c:pt idx="5">
                  <c:v>-119.8</c:v>
                </c:pt>
                <c:pt idx="6">
                  <c:v>13.19999999999999</c:v>
                </c:pt>
                <c:pt idx="7">
                  <c:v>-11.90000000000001</c:v>
                </c:pt>
                <c:pt idx="8">
                  <c:v>20.10000000000002</c:v>
                </c:pt>
                <c:pt idx="9">
                  <c:v>-67.9</c:v>
                </c:pt>
                <c:pt idx="10">
                  <c:v>-22.59999999999999</c:v>
                </c:pt>
                <c:pt idx="11">
                  <c:v>45.3</c:v>
                </c:pt>
                <c:pt idx="12">
                  <c:v>20.80000000000001</c:v>
                </c:pt>
                <c:pt idx="13">
                  <c:v>-100.5</c:v>
                </c:pt>
                <c:pt idx="14">
                  <c:v>9.9</c:v>
                </c:pt>
                <c:pt idx="15">
                  <c:v>4.600000000000001</c:v>
                </c:pt>
                <c:pt idx="16">
                  <c:v>-116.7</c:v>
                </c:pt>
                <c:pt idx="17">
                  <c:v>12.3</c:v>
                </c:pt>
                <c:pt idx="18">
                  <c:v>10.59999999999999</c:v>
                </c:pt>
              </c:numCache>
            </c:numRef>
          </c:val>
        </c:ser>
        <c:ser>
          <c:idx val="5"/>
          <c:order val="10"/>
          <c:tx>
            <c:strRef>
              <c:f>'Data-Delta'!$L$48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'Data-Delta'!$L$49:$L$67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5173512"/>
        <c:axId val="-2035214280"/>
      </c:barChart>
      <c:catAx>
        <c:axId val="-203517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5214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52142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517351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
</file>

<file path=xl/chart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
</file>

<file path=xl/chart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1.xml"/></Relationships>

</file>

<file path=xl/chart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3.xml"/></Relationships>

</file>

<file path=xl/chart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5.xml"/></Relationships>

</file>

<file path=xl/chart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7.xml"/></Relationships>

</file>

<file path=xl/chart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9.xml"/></Relationships>

</file>

<file path=xl/chart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1.xml"/></Relationships>

</file>

<file path=xl/chart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3.xml"/></Relationships>

</file>

<file path=xl/chart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5.xml"/></Relationships>

</file>

<file path=xl/chart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7.xml"/></Relationships>
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
</file>

<file path=xl/chart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9.xml"/></Relationships>

</file>

<file path=xl/chart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1.xml"/></Relationships>

</file>

<file path=xl/chart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3.xml"/></Relationships>

</file>

<file path=xl/chart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5.xml"/></Relationships>

</file>

<file path=xl/chartsheets/_rels/sheet2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7.xml"/></Relationships>

</file>

<file path=xl/chart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9.xml"/></Relationships>

</file>

<file path=xl/chart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1.xml"/></Relationships>

</file>

<file path=xl/chart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
</file>

<file path=xl/chart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
</file>

<file path=xl/chart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
</file>

<file path=xl/chart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
</file>

<file path=xl/chart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
</file>

<file path=xl/chart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
</file>

<file path=xl/chart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
</file>

<file path=xl/chartsheets/sheet1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26"/>
  <sheetViews>
    <sheetView workbookViewId="0"/>
  </sheetViews>
  <pageMargins left="0.75" right="0.75" top="1" bottom="1" header="0.5" footer="0.5"/>
  <pageSetup orientation="landscape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6"/>
  <sheetViews>
    <sheetView workbookViewId="0"/>
  </sheetViews>
  <pageMargins left="0.75" right="0.75" top="1" bottom="1" header="0.5" footer="0.5"/>
  <pageSetup orientation="landscape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7"/>
  <sheetViews>
    <sheetView workbookViewId="0"/>
  </sheetViews>
  <pageMargins left="0.75" right="0.75" top="1" bottom="1" header="0.5" footer="0.5"/>
  <pageSetup orientation="landscape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8"/>
  <sheetViews>
    <sheetView workbookViewId="0"/>
  </sheetViews>
  <pageMargins left="0.75" right="0.75" top="1" bottom="1" header="0.5" footer="0.5"/>
  <pageSetup orientation="landscape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9"/>
  <sheetViews>
    <sheetView workbookViewId="0"/>
  </sheetViews>
  <pageMargins left="0.75" right="0.75" top="1" bottom="1" header="0.5" footer="0.5"/>
  <pageSetup orientation="landscape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20"/>
  <sheetViews>
    <sheetView workbookViewId="0"/>
  </sheetViews>
  <pageMargins left="0.75" right="0.75" top="1" bottom="1" header="0.5" footer="0.5"/>
  <pageSetup orientation="landscape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22"/>
  <sheetViews>
    <sheetView workbookViewId="0"/>
  </sheetViews>
  <pageMargins left="0.75" right="0.75" top="1" bottom="1" header="0.5" footer="0.5"/>
  <pageSetup orientation="landscape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51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C3D2101-C926-4A5D-B8B2-22D85F334B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61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71D90DB-AA00-425F-B91A-0B8E073D1DA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71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73C34C2-3010-4D06-9E71-01CDC0B605C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81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DEFB560-1EEE-41FD-A47D-6FE8491E7B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92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68001DB-7E9C-43A1-B24A-CE15E35B3B5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30944F-2FC8-4005-847F-FD944BFE323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AB5A57-6A24-4013-A64C-7C42B280EA1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1E0C85-944C-4970-B450-D8C3AB481A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1927FA8-D7E5-4160-8BEA-743BE20577B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627170B-131C-4DF9-AC67-488B6CF437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53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8A07A51-DD0F-49F5-A572-B06307DF45D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F69734F-1D70-4CEE-8581-17E09F74614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741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DBC9949-41A1-437D-B015-778F596912E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0.04675</cdr:y>
    </cdr:to>
    <cdr:sp macro="" textlink="'Title Page'!$B$40">
      <cdr:nvSpPr>
        <cdr:cNvPr id="184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49DAFA-3241-46C2-9F7A-36D939625F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0.04475</cdr:y>
    </cdr:to>
    <cdr:sp macro="" textlink="'Title Page'!$B$40">
      <cdr:nvSpPr>
        <cdr:cNvPr id="1945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F1EC6F-1F42-41BF-A4F8-462B577AF5B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0D457A9-5D0C-4979-A149-450B6396A33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04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16D54-4DDA-42E5-98C9-936CF2FF1D0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15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0761FB6-82D4-483B-AD88-00CB02626A9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25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F6A3706-D994-4E44-8341-3968D3F962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35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1F09B62-659C-45F6-B0D1-C8CB88EE68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457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E6489-5563-4A99-8485-C0110F8FADD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560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4D9F42-D120-4D59-B3E1-AB39A6634DD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66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E280A4-5B15-446B-8C4C-12524E107AF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B3BB932-D8BF-4777-81E4-9519D99411C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40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FBD676-34E6-4379-A47F-56434ECFB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1" enableFormatConditionsCalculation="false">
    <pageSetUpPr fitToPage="1"/>
  </sheetPr>
  <dimension ref="A1:B49"/>
  <sheetViews>
    <sheetView tabSelected="1" workbookViewId="0"/>
  </sheetViews>
  <sheetFormatPr baseColWidth="10" defaultColWidth="8.7109375" defaultRowHeight="15"/>
  <cols>
    <col min="1" max="1" width="115" style="469" customWidth="1"/>
    <col min="2" max="2" width="52.7109375" customWidth="1"/>
  </cols>
  <sheetData>
    <row r="1" spans="1:1" customFormat="false">
      <c r="A1"/>
    </row>
    <row r="5" spans="1:2" customFormat="false" ht="16">
      <c r="A5" s="472" t="s">
        <v>875</v>
      </c>
      <c r="B5" s="462"/>
    </row>
    <row r="6" spans="1:2" customFormat="false" ht="16">
      <c r="A6" s="472" t="s">
        <v>810</v>
      </c>
      <c r="B6" s="502"/>
    </row>
    <row r="7" spans="1:2" customFormat="false" ht="16">
      <c r="A7" s="472" t="s">
        <v>269</v>
      </c>
      <c r="B7" s="502"/>
    </row>
    <row r="8" spans="1:1" customFormat="false" ht="16">
      <c r="A8" s="472" t="s">
        <v>384</v>
      </c>
    </row>
    <row r="11" spans="1:2" customFormat="false">
      <c r="A11" s="473" t="s">
        <v>874</v>
      </c>
      <c r="B11" s="474"/>
    </row>
    <row r="12" spans="1:2" customFormat="false">
      <c r="A12" s="473" t="s">
        <v>830</v>
      </c>
      <c r="B12" s="474"/>
    </row>
    <row r="13" spans="1:2" customFormat="false">
      <c r="A13" s="473" t="s">
        <v>831</v>
      </c>
      <c r="B13" s="474"/>
    </row>
    <row r="14" spans="1:2" customFormat="false">
      <c r="A14" s="513" t="s">
        <v>791</v>
      </c>
      <c r="B14" s="474"/>
    </row>
    <row r="15" spans="1:2" customFormat="false">
      <c r="A15" s="473" t="s">
        <v>688</v>
      </c>
      <c r="B15" s="474"/>
    </row>
    <row r="16" spans="1:2" customFormat="false">
      <c r="A16" s="473" t="s">
        <v>832</v>
      </c>
      <c r="B16" s="474"/>
    </row>
    <row r="17" spans="1:2" customFormat="false">
      <c r="A17" s="473" t="s">
        <v>833</v>
      </c>
      <c r="B17" s="474"/>
    </row>
    <row r="18" spans="2:2" customFormat="false">
      <c r="B18" s="474"/>
    </row>
    <row r="19" spans="1:2" customFormat="false">
      <c r="A19" s="473" t="s">
        <v>834</v>
      </c>
      <c r="B19" s="474"/>
    </row>
    <row r="20" spans="1:2" customFormat="false">
      <c r="A20" s="473" t="s">
        <v>796</v>
      </c>
      <c r="B20" s="474"/>
    </row>
    <row r="21" spans="1:2" customFormat="false">
      <c r="A21" s="520"/>
      <c r="B21" s="474"/>
    </row>
    <row r="22" spans="2:2" customFormat="false">
      <c r="B22" s="474"/>
    </row>
    <row r="23" spans="1:2" customFormat="false">
      <c r="A23"/>
      <c r="B23" s="474"/>
    </row>
    <row r="24" spans="1:1" customFormat="false">
      <c r="A24" s="521" t="s">
        <v>692</v>
      </c>
    </row>
    <row r="25" spans="1:1" customFormat="false">
      <c r="A25" s="520" t="s">
        <v>835</v>
      </c>
    </row>
    <row r="26" spans="1:1" customFormat="false">
      <c r="A26" s="520" t="s">
        <v>836</v>
      </c>
    </row>
    <row r="27" spans="1:1" customFormat="false">
      <c r="A27" s="520" t="s">
        <v>837</v>
      </c>
    </row>
    <row r="28" spans="1:1" customFormat="false">
      <c r="A28" s="520" t="s">
        <v>838</v>
      </c>
    </row>
    <row r="29" spans="1:1" customFormat="false">
      <c r="A29" s="520" t="s">
        <v>855</v>
      </c>
    </row>
    <row r="30" spans="1:1" customFormat="false">
      <c r="A30" s="520" t="s">
        <v>839</v>
      </c>
    </row>
    <row r="31" spans="1:1" customFormat="false">
      <c r="A31" s="520" t="s">
        <v>840</v>
      </c>
    </row>
    <row r="32" spans="1:1" customFormat="false">
      <c r="A32" s="520" t="s">
        <v>841</v>
      </c>
    </row>
    <row r="33" spans="1:1" customFormat="false">
      <c r="A33" s="520" t="s">
        <v>842</v>
      </c>
    </row>
    <row r="34" spans="1:1" customFormat="false">
      <c r="A34" s="520"/>
    </row>
    <row r="35" spans="1:1" customFormat="false">
      <c r="A35" s="520" t="s">
        <v>843</v>
      </c>
    </row>
    <row r="36" spans="1:1" customFormat="false">
      <c r="A36" s="520" t="s">
        <v>844</v>
      </c>
    </row>
    <row r="37" spans="1:1" customFormat="false">
      <c r="A37" s="520" t="s">
        <v>845</v>
      </c>
    </row>
    <row r="38" spans="1:1" customFormat="false">
      <c r="A38" s="520"/>
    </row>
    <row r="39" spans="1:1" customFormat="false">
      <c r="A39" s="520" t="s">
        <v>691</v>
      </c>
    </row>
    <row r="40" spans="1:1" customFormat="false">
      <c r="A40" s="522" t="s">
        <v>674</v>
      </c>
    </row>
    <row r="41" spans="1:1" customFormat="false">
      <c r="A41" s="522" t="s">
        <v>675</v>
      </c>
    </row>
    <row r="42" spans="1:1" customFormat="false">
      <c r="A42" s="522" t="s">
        <v>676</v>
      </c>
    </row>
    <row r="43" spans="1:1" customFormat="false">
      <c r="A43" s="522" t="s">
        <v>677</v>
      </c>
    </row>
    <row r="44" spans="1:1" customFormat="false">
      <c r="A44" s="522" t="s">
        <v>678</v>
      </c>
    </row>
    <row r="45" spans="1:1" customFormat="false">
      <c r="A45" s="522" t="s">
        <v>680</v>
      </c>
    </row>
    <row r="46" spans="1:1" customFormat="false">
      <c r="A46" s="522" t="s">
        <v>679</v>
      </c>
    </row>
    <row r="47" spans="1:1" customFormat="false">
      <c r="A47" s="522" t="s">
        <v>846</v>
      </c>
    </row>
    <row r="48" spans="1:1" customFormat="false">
      <c r="A48" s="522" t="s">
        <v>847</v>
      </c>
    </row>
    <row r="49" spans="1:1" customFormat="false">
      <c r="A49" s="522" t="s">
        <v>848</v>
      </c>
    </row>
  </sheetData>
  <printOptions horizontalCentered="1"/>
  <pageMargins left="0.75" right="0.75" top="1" bottom="1" header="0.5" footer="0.5"/>
  <pageSetup scale="65" orientation="portrait" blackAndWhite="1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0" enableFormatConditionsCalculation="false">
    <pageSetUpPr fitToPage="1"/>
  </sheetPr>
  <dimension ref="A1:Q78"/>
  <sheetViews>
    <sheetView defaultGridColor="false" colorId="22" workbookViewId="0">
      <selection activeCell="B3" sqref="B3:Q3"/>
    </sheetView>
  </sheetViews>
  <sheetFormatPr baseColWidth="10" defaultColWidth="9.7109375" defaultRowHeight="15"/>
  <cols>
    <col min="1" max="1" width="0.7109375" customWidth="1"/>
    <col min="2" max="9" width="6.7109375" customWidth="1"/>
    <col min="10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684</v>
      </c>
      <c r="C7" s="341"/>
      <c r="D7" s="342"/>
      <c r="E7" s="341"/>
      <c r="F7" s="342"/>
      <c r="G7" s="342"/>
      <c r="H7" s="342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12" t="s">
        <v>56</v>
      </c>
      <c r="C8" s="313"/>
      <c r="D8" s="346"/>
      <c r="E8" s="313"/>
      <c r="F8" s="346"/>
      <c r="G8" s="346"/>
      <c r="H8" s="346"/>
      <c r="I8" s="314"/>
      <c r="J8" s="611" t="s">
        <v>391</v>
      </c>
      <c r="K8" s="612"/>
      <c r="L8" s="613"/>
      <c r="M8" s="347"/>
      <c r="N8" s="313"/>
      <c r="O8" s="314"/>
      <c r="P8" s="317"/>
      <c r="Q8" s="316">
        <f>YourData!$J$5</f>
        <v>40179</v>
      </c>
    </row>
    <row r="9" spans="1:17" customFormat="false" ht="12" customHeight="1">
      <c r="A9" s="31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8" t="s">
        <v>157</v>
      </c>
      <c r="M9" s="317"/>
      <c r="N9" s="311" t="s">
        <v>158</v>
      </c>
      <c r="O9" s="320"/>
      <c r="P9" s="317"/>
      <c r="Q9" s="558" t="str">
        <f>A!$L$21</f>
        <v>Tested Prg</v>
      </c>
    </row>
    <row r="10" spans="1:17" customFormat="false" ht="12" customHeight="1">
      <c r="A10" s="310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52" t="s">
        <v>161</v>
      </c>
      <c r="N10" s="322" t="s">
        <v>49</v>
      </c>
      <c r="O10" s="323" t="s">
        <v>50</v>
      </c>
      <c r="P10" s="353"/>
      <c r="Q10" s="559" t="str">
        <f>A!$L$22</f>
        <v>Org</v>
      </c>
    </row>
    <row r="11" spans="1:17" customFormat="false" ht="12" customHeight="1">
      <c r="A11" s="310"/>
      <c r="B11" s="317" t="s">
        <v>330</v>
      </c>
      <c r="C11" s="325">
        <f>A!J103</f>
        <v>3800</v>
      </c>
      <c r="D11" s="325">
        <f>A!D103</f>
        <v>3800</v>
      </c>
      <c r="E11" s="325">
        <f>A!C103</f>
        <v>3841.47</v>
      </c>
      <c r="F11" s="325">
        <f>A!B103</f>
        <v>3793.9624853458381</v>
      </c>
      <c r="G11" s="325">
        <f>A!K103</f>
        <v>3797.6497416666666</v>
      </c>
      <c r="H11" s="325">
        <f>A!E103</f>
        <v>3799.7366400000501</v>
      </c>
      <c r="I11" s="326">
        <f>A!F103</f>
        <v>3797.9491200000398</v>
      </c>
      <c r="J11" s="325">
        <f t="shared" ref="J11:J24" si="0">MINA(C11:I11)</f>
        <v>3793.9624853458381</v>
      </c>
      <c r="K11" s="325">
        <f t="shared" ref="K11:K24" si="1">MAXA(C11:I11)</f>
        <v>3841.47</v>
      </c>
      <c r="L11" s="327">
        <f>IF(AVERAGE(M11:O11)=0,0,ABS((K11-J11)/(AVERAGE(M11:O11))))</f>
        <v>1.2500705679852687E-2</v>
      </c>
      <c r="M11" s="354">
        <f>A!G103</f>
        <v>3800.35987149332</v>
      </c>
      <c r="N11" s="325">
        <f>A!H103</f>
        <v>3800.4</v>
      </c>
      <c r="O11" s="326">
        <f>A!I103</f>
        <v>3800.4</v>
      </c>
      <c r="P11" s="328"/>
      <c r="Q11" s="329" t="str">
        <f>A!L103</f>
        <v/>
      </c>
    </row>
    <row r="12" spans="1:17" customFormat="false" ht="12" customHeight="1">
      <c r="A12" s="310"/>
      <c r="B12" s="317" t="s">
        <v>317</v>
      </c>
      <c r="C12" s="325">
        <f>A!J104</f>
        <v>3765</v>
      </c>
      <c r="D12" s="325">
        <f>A!D104</f>
        <v>3766</v>
      </c>
      <c r="E12" s="325">
        <f>A!C104</f>
        <v>3803.58</v>
      </c>
      <c r="F12" s="325">
        <f>A!B104</f>
        <v>3755.5685814771396</v>
      </c>
      <c r="G12" s="325">
        <f>A!K104</f>
        <v>3763.0688416666667</v>
      </c>
      <c r="H12" s="325">
        <f>A!E104</f>
        <v>3764.6112000000298</v>
      </c>
      <c r="I12" s="326">
        <f>A!F104</f>
        <v>3763.2362199999902</v>
      </c>
      <c r="J12" s="325">
        <f t="shared" si="0"/>
        <v>3755.5685814771396</v>
      </c>
      <c r="K12" s="325">
        <f t="shared" si="1"/>
        <v>3803.58</v>
      </c>
      <c r="L12" s="327">
        <f>IF(AVERAGE(M12:O12)=0,0,ABS((K12-J12)/(AVERAGE(M12:O12))))</f>
        <v>1.2751422865666452E-2</v>
      </c>
      <c r="M12" s="354">
        <f>A!G104</f>
        <v>3765.24380604828</v>
      </c>
      <c r="N12" s="325">
        <f>A!H104</f>
        <v>3765</v>
      </c>
      <c r="O12" s="326">
        <f>A!I104</f>
        <v>3765.3</v>
      </c>
      <c r="P12" s="328"/>
      <c r="Q12" s="329" t="str">
        <f>A!L104</f>
        <v/>
      </c>
    </row>
    <row r="13" spans="1:17" customFormat="false" ht="12" customHeight="1">
      <c r="A13" s="310"/>
      <c r="B13" s="317" t="s">
        <v>318</v>
      </c>
      <c r="C13" s="325">
        <f>A!J105</f>
        <v>3749</v>
      </c>
      <c r="D13" s="325">
        <f>A!D105</f>
        <v>3749</v>
      </c>
      <c r="E13" s="325">
        <f>A!C105</f>
        <v>3763.48</v>
      </c>
      <c r="F13" s="325">
        <f>A!B105</f>
        <v>3739.1559202813601</v>
      </c>
      <c r="G13" s="325">
        <f>A!K105</f>
        <v>3746.9059038888886</v>
      </c>
      <c r="H13" s="325">
        <f>A!E105</f>
        <v>3748.4294399999699</v>
      </c>
      <c r="I13" s="326">
        <f>A!F105</f>
        <v>3746.8105099999898</v>
      </c>
      <c r="J13" s="325">
        <f t="shared" si="0"/>
        <v>3739.1559202813601</v>
      </c>
      <c r="K13" s="325">
        <f t="shared" si="1"/>
        <v>3763.48</v>
      </c>
      <c r="L13" s="327">
        <f t="shared" ref="L13:L24" si="2">IF(AVERAGE(M13:O13)=0,0,ABS((K13-J13)/(AVERAGE(M13:O13))))</f>
        <v>6.4886118219825897E-3</v>
      </c>
      <c r="M13" s="354">
        <f>A!G105</f>
        <v>3748.9019855617198</v>
      </c>
      <c r="N13" s="325">
        <f>A!H105</f>
        <v>3748.8</v>
      </c>
      <c r="O13" s="326">
        <f>A!I105</f>
        <v>3748.5</v>
      </c>
      <c r="P13" s="328"/>
      <c r="Q13" s="329" t="str">
        <f>A!L105</f>
        <v/>
      </c>
    </row>
    <row r="14" spans="1:17" customFormat="false" ht="12" customHeight="1">
      <c r="A14" s="310"/>
      <c r="B14" s="317" t="s">
        <v>319</v>
      </c>
      <c r="C14" s="325">
        <f>A!J106</f>
        <v>219</v>
      </c>
      <c r="D14" s="325">
        <f>A!D106</f>
        <v>219</v>
      </c>
      <c r="E14" s="325">
        <f>A!C106</f>
        <v>215.77799999999999</v>
      </c>
      <c r="F14" s="325">
        <f>A!B106</f>
        <v>215.12309495896835</v>
      </c>
      <c r="G14" s="325">
        <f>A!K106</f>
        <v>217.00121916666669</v>
      </c>
      <c r="H14" s="325">
        <f>A!E106</f>
        <v>218.98531200000301</v>
      </c>
      <c r="I14" s="326">
        <f>A!F106</f>
        <v>219.76947900000101</v>
      </c>
      <c r="J14" s="325">
        <f t="shared" si="0"/>
        <v>215.12309495896835</v>
      </c>
      <c r="K14" s="325">
        <f t="shared" si="1"/>
        <v>219.76947900000101</v>
      </c>
      <c r="L14" s="327">
        <f t="shared" si="2"/>
        <v>2.1188820341448509E-2</v>
      </c>
      <c r="M14" s="354">
        <f>A!G106</f>
        <v>219.354089962286</v>
      </c>
      <c r="N14" s="325">
        <f>A!H106</f>
        <v>219.3</v>
      </c>
      <c r="O14" s="326">
        <f>A!I106</f>
        <v>219.2</v>
      </c>
      <c r="P14" s="328"/>
      <c r="Q14" s="329" t="str">
        <f>A!L106</f>
        <v/>
      </c>
    </row>
    <row r="15" spans="1:17" customFormat="false" ht="12" customHeight="1">
      <c r="A15" s="310"/>
      <c r="B15" s="317" t="s">
        <v>320</v>
      </c>
      <c r="C15" s="325">
        <f>A!J107</f>
        <v>198</v>
      </c>
      <c r="D15" s="325">
        <f>A!D107</f>
        <v>198</v>
      </c>
      <c r="E15" s="325">
        <f>A!C107</f>
        <v>195.53</v>
      </c>
      <c r="F15" s="325">
        <f>A!B107</f>
        <v>194.60726846424384</v>
      </c>
      <c r="G15" s="325">
        <f>A!K107</f>
        <v>196.28214722222225</v>
      </c>
      <c r="H15" s="325">
        <f>A!E107</f>
        <v>197.674848</v>
      </c>
      <c r="I15" s="326">
        <f>A!F107</f>
        <v>198.56431600000101</v>
      </c>
      <c r="J15" s="325">
        <f t="shared" si="0"/>
        <v>194.60726846424384</v>
      </c>
      <c r="K15" s="325">
        <f t="shared" si="1"/>
        <v>198.56431600000101</v>
      </c>
      <c r="L15" s="327">
        <f t="shared" si="2"/>
        <v>2.0013149698936722E-2</v>
      </c>
      <c r="M15" s="354">
        <f>A!G107</f>
        <v>197.96713190339099</v>
      </c>
      <c r="N15" s="325">
        <f>A!H107</f>
        <v>197.9</v>
      </c>
      <c r="O15" s="326">
        <f>A!I107</f>
        <v>197.3</v>
      </c>
      <c r="P15" s="328"/>
      <c r="Q15" s="329" t="str">
        <f>A!L107</f>
        <v/>
      </c>
    </row>
    <row r="16" spans="1:17" customFormat="false" ht="12" customHeight="1">
      <c r="A16" s="310"/>
      <c r="B16" s="317" t="s">
        <v>321</v>
      </c>
      <c r="C16" s="325">
        <f>A!J108</f>
        <v>4517</v>
      </c>
      <c r="D16" s="325">
        <f>A!D108</f>
        <v>4517</v>
      </c>
      <c r="E16" s="325">
        <f>A!C108</f>
        <v>4542.78</v>
      </c>
      <c r="F16" s="325">
        <f>A!B108</f>
        <v>4527.5498241500591</v>
      </c>
      <c r="G16" s="325">
        <f>A!K108</f>
        <v>4508.7225244444444</v>
      </c>
      <c r="H16" s="325">
        <f>A!E108</f>
        <v>4516.9958399999696</v>
      </c>
      <c r="I16" s="326">
        <f>A!F108</f>
        <v>4515.0285199999998</v>
      </c>
      <c r="J16" s="325">
        <f t="shared" si="0"/>
        <v>4508.7225244444444</v>
      </c>
      <c r="K16" s="325">
        <f t="shared" si="1"/>
        <v>4542.78</v>
      </c>
      <c r="L16" s="327">
        <f t="shared" si="2"/>
        <v>7.5386049231543663E-3</v>
      </c>
      <c r="M16" s="354">
        <f>A!G108</f>
        <v>4517.5273820119801</v>
      </c>
      <c r="N16" s="325">
        <f>A!H108</f>
        <v>4517.3999999999996</v>
      </c>
      <c r="O16" s="326">
        <f>A!I108</f>
        <v>4518.3</v>
      </c>
      <c r="P16" s="328"/>
      <c r="Q16" s="329" t="str">
        <f>A!L108</f>
        <v/>
      </c>
    </row>
    <row r="17" spans="1:17" customFormat="false" ht="12" customHeight="1">
      <c r="A17" s="310"/>
      <c r="B17" s="317" t="s">
        <v>322</v>
      </c>
      <c r="C17" s="325">
        <f>A!J109</f>
        <v>4501</v>
      </c>
      <c r="D17" s="325">
        <f>A!D109</f>
        <v>4500</v>
      </c>
      <c r="E17" s="325">
        <f>A!C109</f>
        <v>4516.3779999999997</v>
      </c>
      <c r="F17" s="325">
        <f>A!B109</f>
        <v>4508.4994138335287</v>
      </c>
      <c r="G17" s="325">
        <f>A!K109</f>
        <v>4491.0486600000004</v>
      </c>
      <c r="H17" s="325">
        <f>A!E109</f>
        <v>4500.0681600000598</v>
      </c>
      <c r="I17" s="326">
        <f>A!F109</f>
        <v>4498.88159</v>
      </c>
      <c r="J17" s="325">
        <f t="shared" si="0"/>
        <v>4491.0486600000004</v>
      </c>
      <c r="K17" s="325">
        <f t="shared" si="1"/>
        <v>4516.3779999999997</v>
      </c>
      <c r="L17" s="327">
        <f t="shared" si="2"/>
        <v>5.6284316540641376E-3</v>
      </c>
      <c r="M17" s="354">
        <f>A!G109</f>
        <v>4500.5449091309601</v>
      </c>
      <c r="N17" s="325">
        <f>A!H109</f>
        <v>4500.3</v>
      </c>
      <c r="O17" s="326">
        <f>A!I109</f>
        <v>4499.8999999999996</v>
      </c>
      <c r="P17" s="328"/>
      <c r="Q17" s="329" t="str">
        <f>A!L109</f>
        <v/>
      </c>
    </row>
    <row r="18" spans="1:17" customFormat="false" ht="12" customHeight="1">
      <c r="A18" s="310"/>
      <c r="B18" s="317" t="s">
        <v>323</v>
      </c>
      <c r="C18" s="325">
        <f>A!J110</f>
        <v>4538</v>
      </c>
      <c r="D18" s="325">
        <f>A!D110</f>
        <v>4538</v>
      </c>
      <c r="E18" s="325">
        <f>A!C110</f>
        <v>4567.4579999999996</v>
      </c>
      <c r="F18" s="325">
        <f>A!B110</f>
        <v>4548.9449003517002</v>
      </c>
      <c r="G18" s="325">
        <f>A!K110</f>
        <v>4528.6592427777778</v>
      </c>
      <c r="H18" s="325">
        <f>A!E110</f>
        <v>4537.0684799999599</v>
      </c>
      <c r="I18" s="326">
        <f>A!F110</f>
        <v>4535.1008499999898</v>
      </c>
      <c r="J18" s="325">
        <f t="shared" si="0"/>
        <v>4528.6592427777778</v>
      </c>
      <c r="K18" s="325">
        <f t="shared" si="1"/>
        <v>4567.4579999999996</v>
      </c>
      <c r="L18" s="327">
        <f t="shared" si="2"/>
        <v>8.5508800230969587E-3</v>
      </c>
      <c r="M18" s="354">
        <f>A!G110</f>
        <v>4536.9979670238899</v>
      </c>
      <c r="N18" s="325">
        <f>A!H110</f>
        <v>4537.3</v>
      </c>
      <c r="O18" s="326">
        <f>A!I110</f>
        <v>4537.8999999999996</v>
      </c>
      <c r="P18" s="328"/>
      <c r="Q18" s="329" t="str">
        <f>A!L110</f>
        <v/>
      </c>
    </row>
    <row r="19" spans="1:17" customFormat="false" ht="12" customHeight="1">
      <c r="A19" s="310"/>
      <c r="B19" s="317" t="s">
        <v>324</v>
      </c>
      <c r="C19" s="325">
        <f>A!J111</f>
        <v>2233</v>
      </c>
      <c r="D19" s="325">
        <f>A!D111</f>
        <v>2232</v>
      </c>
      <c r="E19" s="325">
        <f>A!C111</f>
        <v>2226.0569999999998</v>
      </c>
      <c r="F19" s="325">
        <f>A!B111</f>
        <v>2236.5181711606097</v>
      </c>
      <c r="G19" s="325">
        <f>A!K111</f>
        <v>2224.8676683333333</v>
      </c>
      <c r="H19" s="325">
        <f>A!E111</f>
        <v>2231.6851200000101</v>
      </c>
      <c r="I19" s="326">
        <f>A!F111</f>
        <v>2231.63454</v>
      </c>
      <c r="J19" s="325">
        <f t="shared" si="0"/>
        <v>2224.8676683333333</v>
      </c>
      <c r="K19" s="325">
        <f t="shared" si="1"/>
        <v>2236.5181711606097</v>
      </c>
      <c r="L19" s="327">
        <f t="shared" si="2"/>
        <v>5.219180446570674E-3</v>
      </c>
      <c r="M19" s="354">
        <f>A!G111</f>
        <v>2232.3426858740499</v>
      </c>
      <c r="N19" s="325">
        <f>A!H111</f>
        <v>2231.9</v>
      </c>
      <c r="O19" s="326">
        <f>A!I111</f>
        <v>2232.5</v>
      </c>
      <c r="P19" s="328"/>
      <c r="Q19" s="329" t="str">
        <f>A!L111</f>
        <v/>
      </c>
    </row>
    <row r="20" spans="1:17" customFormat="false" ht="12" customHeight="1">
      <c r="A20" s="310"/>
      <c r="B20" s="317" t="s">
        <v>325</v>
      </c>
      <c r="C20" s="325">
        <f>A!J112</f>
        <v>4495</v>
      </c>
      <c r="D20" s="325">
        <f>A!D112</f>
        <v>4495</v>
      </c>
      <c r="E20" s="325">
        <f>A!C112</f>
        <v>4509.9840000000004</v>
      </c>
      <c r="F20" s="325">
        <f>A!B112</f>
        <v>4534.5838218053932</v>
      </c>
      <c r="G20" s="325">
        <f>A!K112</f>
        <v>4481.2080488888887</v>
      </c>
      <c r="H20" s="325">
        <f>A!E112</f>
        <v>4494.6115200000404</v>
      </c>
      <c r="I20" s="326">
        <f>A!F112</f>
        <v>4494.0999199999997</v>
      </c>
      <c r="J20" s="325">
        <f t="shared" si="0"/>
        <v>4481.2080488888887</v>
      </c>
      <c r="K20" s="325">
        <f t="shared" si="1"/>
        <v>4534.5838218053932</v>
      </c>
      <c r="L20" s="327">
        <f t="shared" si="2"/>
        <v>1.1875388094236166E-2</v>
      </c>
      <c r="M20" s="354">
        <f>A!G112</f>
        <v>4495.2651116103598</v>
      </c>
      <c r="N20" s="325">
        <f>A!H112</f>
        <v>4494.8999999999996</v>
      </c>
      <c r="O20" s="326">
        <f>A!I112</f>
        <v>4493.8</v>
      </c>
      <c r="P20" s="328"/>
      <c r="Q20" s="329" t="str">
        <f>A!L112</f>
        <v/>
      </c>
    </row>
    <row r="21" spans="1:17" customFormat="false" ht="12" customHeight="1">
      <c r="A21" s="310"/>
      <c r="B21" s="317" t="s">
        <v>326</v>
      </c>
      <c r="C21" s="325">
        <f>A!J113</f>
        <v>4507</v>
      </c>
      <c r="D21" s="325">
        <f>A!D113</f>
        <v>4535</v>
      </c>
      <c r="E21" s="325">
        <f>A!C113</f>
        <v>4564.8940000000002</v>
      </c>
      <c r="F21" s="325">
        <f>A!B113</f>
        <v>4582.6494724501763</v>
      </c>
      <c r="G21" s="325">
        <f>A!K113</f>
        <v>4522.5898727777776</v>
      </c>
      <c r="H21" s="325">
        <f>A!E113</f>
        <v>4534.5283199999503</v>
      </c>
      <c r="I21" s="326">
        <f>A!F113</f>
        <v>4533.9432200000001</v>
      </c>
      <c r="J21" s="325">
        <f t="shared" si="0"/>
        <v>4507</v>
      </c>
      <c r="K21" s="325">
        <f t="shared" si="1"/>
        <v>4582.6494724501763</v>
      </c>
      <c r="L21" s="327">
        <f t="shared" si="2"/>
        <v>1.6682571321967075E-2</v>
      </c>
      <c r="M21" s="354">
        <f>A!G113</f>
        <v>4535.1230985747698</v>
      </c>
      <c r="N21" s="325">
        <f>A!H113</f>
        <v>4534.8999999999996</v>
      </c>
      <c r="O21" s="326">
        <f>A!I113</f>
        <v>4533.8999999999996</v>
      </c>
      <c r="P21" s="328"/>
      <c r="Q21" s="329" t="str">
        <f>A!L113</f>
        <v/>
      </c>
    </row>
    <row r="22" spans="1:17" customFormat="false" ht="12" customHeight="1">
      <c r="A22" s="310"/>
      <c r="B22" s="317" t="s">
        <v>327</v>
      </c>
      <c r="C22" s="325">
        <f>A!J114</f>
        <v>578</v>
      </c>
      <c r="D22" s="325">
        <f>A!D114</f>
        <v>577</v>
      </c>
      <c r="E22" s="325">
        <f>A!C114</f>
        <v>572.60699999999997</v>
      </c>
      <c r="F22" s="325">
        <f>A!B114</f>
        <v>578.54630715123096</v>
      </c>
      <c r="G22" s="325">
        <f>A!K114</f>
        <v>574.3018236111111</v>
      </c>
      <c r="H22" s="325">
        <f>A!E114</f>
        <v>577.18886399999599</v>
      </c>
      <c r="I22" s="326">
        <f>A!F114</f>
        <v>577.67032500000005</v>
      </c>
      <c r="J22" s="325">
        <f t="shared" si="0"/>
        <v>572.60699999999997</v>
      </c>
      <c r="K22" s="325">
        <f t="shared" si="1"/>
        <v>578.54630715123096</v>
      </c>
      <c r="L22" s="327">
        <f t="shared" si="2"/>
        <v>1.0284349037959443E-2</v>
      </c>
      <c r="M22" s="354">
        <f>A!G114</f>
        <v>577.52788172855503</v>
      </c>
      <c r="N22" s="325">
        <f>A!H114</f>
        <v>577.29999999999995</v>
      </c>
      <c r="O22" s="326">
        <f>A!I114</f>
        <v>577.70000000000005</v>
      </c>
      <c r="P22" s="328"/>
      <c r="Q22" s="329" t="str">
        <f>A!L114</f>
        <v/>
      </c>
    </row>
    <row r="23" spans="1:17" customFormat="false" ht="12" customHeight="1">
      <c r="A23" s="310"/>
      <c r="B23" s="317" t="s">
        <v>328</v>
      </c>
      <c r="C23" s="325">
        <f>A!J115</f>
        <v>602</v>
      </c>
      <c r="D23" s="325">
        <f>A!D115</f>
        <v>601</v>
      </c>
      <c r="E23" s="325">
        <f>A!C115</f>
        <v>595.24</v>
      </c>
      <c r="F23" s="325">
        <f>A!B115</f>
        <v>601.69988276670574</v>
      </c>
      <c r="G23" s="325">
        <f>A!K115</f>
        <v>597.70184111111109</v>
      </c>
      <c r="H23" s="325">
        <f>A!E115</f>
        <v>600.950784</v>
      </c>
      <c r="I23" s="326">
        <f>A!F115</f>
        <v>601.33901700000104</v>
      </c>
      <c r="J23" s="325">
        <f t="shared" si="0"/>
        <v>595.24</v>
      </c>
      <c r="K23" s="325">
        <f t="shared" si="1"/>
        <v>602</v>
      </c>
      <c r="L23" s="327">
        <f t="shared" si="2"/>
        <v>1.1243091395802096E-2</v>
      </c>
      <c r="M23" s="354">
        <f>A!G115</f>
        <v>601.37436116654203</v>
      </c>
      <c r="N23" s="325">
        <f>A!H115</f>
        <v>601.20000000000005</v>
      </c>
      <c r="O23" s="326">
        <f>A!I115</f>
        <v>601.20000000000005</v>
      </c>
      <c r="P23" s="328"/>
      <c r="Q23" s="329" t="str">
        <f>A!L115</f>
        <v/>
      </c>
    </row>
    <row r="24" spans="1:17" customFormat="false" ht="12" customHeight="1" thickBot="1">
      <c r="A24" s="310"/>
      <c r="B24" s="331" t="s">
        <v>329</v>
      </c>
      <c r="C24" s="333">
        <f>A!J116</f>
        <v>5498</v>
      </c>
      <c r="D24" s="333">
        <f>A!D116</f>
        <v>5436</v>
      </c>
      <c r="E24" s="333">
        <f>A!C116</f>
        <v>5534.2</v>
      </c>
      <c r="F24" s="333">
        <f>A!B116</f>
        <v>5521.9812426729195</v>
      </c>
      <c r="G24" s="325">
        <f>A!K116</f>
        <v>5484.4778605555557</v>
      </c>
      <c r="H24" s="333">
        <f>A!E116</f>
        <v>5497.5648000000101</v>
      </c>
      <c r="I24" s="335">
        <f>A!F116</f>
        <v>5497.5648000000101</v>
      </c>
      <c r="J24" s="333">
        <f t="shared" si="0"/>
        <v>5436</v>
      </c>
      <c r="K24" s="333">
        <f t="shared" si="1"/>
        <v>5534.2</v>
      </c>
      <c r="L24" s="327">
        <f t="shared" si="2"/>
        <v>1.7861689290427675E-2</v>
      </c>
      <c r="M24" s="357">
        <f>A!G116</f>
        <v>5497.8007758090198</v>
      </c>
      <c r="N24" s="333">
        <f>A!H116</f>
        <v>5497.8</v>
      </c>
      <c r="O24" s="335">
        <f>A!I116</f>
        <v>5497.8</v>
      </c>
      <c r="P24" s="328"/>
      <c r="Q24" s="329" t="str">
        <f>A!L116</f>
        <v/>
      </c>
    </row>
    <row r="25" spans="1:17" customFormat="false" ht="12" customHeight="1" thickTop="1">
      <c r="A25" s="310"/>
      <c r="B25" s="337" t="s">
        <v>57</v>
      </c>
      <c r="C25" s="311"/>
      <c r="D25" s="325"/>
      <c r="E25" s="311"/>
      <c r="F25" s="325"/>
      <c r="G25" s="346"/>
      <c r="H25" s="346"/>
      <c r="I25" s="314"/>
      <c r="J25" s="611" t="s">
        <v>391</v>
      </c>
      <c r="K25" s="612"/>
      <c r="L25" s="613"/>
      <c r="M25" s="317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10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8" t="s">
        <v>157</v>
      </c>
      <c r="M26" s="317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10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5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10"/>
      <c r="B28" s="317" t="s">
        <v>330</v>
      </c>
      <c r="C28" s="325">
        <f>A!J123</f>
        <v>3800</v>
      </c>
      <c r="D28" s="325">
        <f>A!D123</f>
        <v>3800</v>
      </c>
      <c r="E28" s="325">
        <f>A!C123</f>
        <v>3841.47</v>
      </c>
      <c r="F28" s="325">
        <f>A!B123</f>
        <v>3793.9624853458381</v>
      </c>
      <c r="G28" s="325">
        <f>A!K123</f>
        <v>3797.6447955555559</v>
      </c>
      <c r="H28" s="325">
        <f>A!E123</f>
        <v>3799.7366400000501</v>
      </c>
      <c r="I28" s="326">
        <f>A!F123</f>
        <v>3797.9491200000398</v>
      </c>
      <c r="J28" s="325">
        <f t="shared" ref="J28:J41" si="3">MINA(C28:I28)</f>
        <v>3793.9624853458381</v>
      </c>
      <c r="K28" s="325">
        <f t="shared" ref="K28:K41" si="4">MAXA(C28:I28)</f>
        <v>3841.47</v>
      </c>
      <c r="L28" s="327">
        <f t="shared" ref="L28:L41" si="5">IF(AVERAGE(M28:O28)=0,0,ABS((K28-J28)/(AVERAGE(M28:O28))))</f>
        <v>1.2500705679852687E-2</v>
      </c>
      <c r="M28" s="354">
        <f>A!G123</f>
        <v>3800.35987149332</v>
      </c>
      <c r="N28" s="325">
        <f>A!H123</f>
        <v>3800.4</v>
      </c>
      <c r="O28" s="326">
        <f>A!I123</f>
        <v>3800.4</v>
      </c>
      <c r="P28" s="354"/>
      <c r="Q28" s="329" t="str">
        <f>A!L123</f>
        <v/>
      </c>
    </row>
    <row r="29" spans="1:17" customFormat="false" ht="12" customHeight="1">
      <c r="A29" s="310"/>
      <c r="B29" s="317" t="s">
        <v>317</v>
      </c>
      <c r="C29" s="325">
        <f>A!J124</f>
        <v>3765</v>
      </c>
      <c r="D29" s="325">
        <f>A!D124</f>
        <v>3766</v>
      </c>
      <c r="E29" s="325">
        <f>A!C124</f>
        <v>3803.58</v>
      </c>
      <c r="F29" s="325">
        <f>A!B124</f>
        <v>3755.5685814771396</v>
      </c>
      <c r="G29" s="325">
        <f>A!K124</f>
        <v>3763.0651316666667</v>
      </c>
      <c r="H29" s="325">
        <f>A!E124</f>
        <v>3764.6112000000298</v>
      </c>
      <c r="I29" s="326">
        <f>A!F124</f>
        <v>3763.2362199999902</v>
      </c>
      <c r="J29" s="325">
        <f t="shared" si="3"/>
        <v>3755.5685814771396</v>
      </c>
      <c r="K29" s="325">
        <f t="shared" si="4"/>
        <v>3803.58</v>
      </c>
      <c r="L29" s="327">
        <f t="shared" si="5"/>
        <v>1.2751422865666452E-2</v>
      </c>
      <c r="M29" s="354">
        <f>A!G124</f>
        <v>3765.24380604828</v>
      </c>
      <c r="N29" s="325">
        <f>A!H124</f>
        <v>3765</v>
      </c>
      <c r="O29" s="326">
        <f>A!I124</f>
        <v>3765.3</v>
      </c>
      <c r="P29" s="354"/>
      <c r="Q29" s="329" t="str">
        <f>A!L124</f>
        <v/>
      </c>
    </row>
    <row r="30" spans="1:17" customFormat="false" ht="12" customHeight="1">
      <c r="A30" s="310"/>
      <c r="B30" s="317" t="s">
        <v>318</v>
      </c>
      <c r="C30" s="325">
        <f>A!J125</f>
        <v>3749</v>
      </c>
      <c r="D30" s="325">
        <f>A!D125</f>
        <v>3749</v>
      </c>
      <c r="E30" s="325">
        <f>A!C125</f>
        <v>3763.48</v>
      </c>
      <c r="F30" s="325">
        <f>A!B125</f>
        <v>3739.1559202813601</v>
      </c>
      <c r="G30" s="325">
        <f>A!K125</f>
        <v>3746.9016744444443</v>
      </c>
      <c r="H30" s="325">
        <f>A!E125</f>
        <v>3748.4294399999699</v>
      </c>
      <c r="I30" s="326">
        <f>A!F125</f>
        <v>3746.8105099999898</v>
      </c>
      <c r="J30" s="325">
        <f t="shared" si="3"/>
        <v>3739.1559202813601</v>
      </c>
      <c r="K30" s="325">
        <f t="shared" si="4"/>
        <v>3763.48</v>
      </c>
      <c r="L30" s="327">
        <f t="shared" si="5"/>
        <v>6.4886118219825897E-3</v>
      </c>
      <c r="M30" s="354">
        <f>A!G125</f>
        <v>3748.9019855617198</v>
      </c>
      <c r="N30" s="325">
        <f>A!H125</f>
        <v>3748.8</v>
      </c>
      <c r="O30" s="326">
        <f>A!I125</f>
        <v>3748.5</v>
      </c>
      <c r="P30" s="354"/>
      <c r="Q30" s="329" t="str">
        <f>A!L125</f>
        <v/>
      </c>
    </row>
    <row r="31" spans="1:17" customFormat="false" ht="12" customHeight="1">
      <c r="A31" s="310"/>
      <c r="B31" s="317" t="s">
        <v>319</v>
      </c>
      <c r="C31" s="325">
        <f>A!J126</f>
        <v>219</v>
      </c>
      <c r="D31" s="325">
        <f>A!D126</f>
        <v>219</v>
      </c>
      <c r="E31" s="325">
        <f>A!C126</f>
        <v>215.77799999999999</v>
      </c>
      <c r="F31" s="325">
        <f>A!B126</f>
        <v>215.12309495896835</v>
      </c>
      <c r="G31" s="325">
        <f>A!K126</f>
        <v>217.00042416666668</v>
      </c>
      <c r="H31" s="325">
        <f>A!E126</f>
        <v>218.98531200000301</v>
      </c>
      <c r="I31" s="326">
        <f>A!F126</f>
        <v>219.76947900000101</v>
      </c>
      <c r="J31" s="325">
        <f t="shared" si="3"/>
        <v>215.12309495896835</v>
      </c>
      <c r="K31" s="325">
        <f t="shared" si="4"/>
        <v>219.76947900000101</v>
      </c>
      <c r="L31" s="327">
        <f t="shared" si="5"/>
        <v>2.1188820341448509E-2</v>
      </c>
      <c r="M31" s="354">
        <f>A!G126</f>
        <v>219.354089962286</v>
      </c>
      <c r="N31" s="325">
        <f>A!H126</f>
        <v>219.3</v>
      </c>
      <c r="O31" s="326">
        <f>A!I126</f>
        <v>219.2</v>
      </c>
      <c r="P31" s="354"/>
      <c r="Q31" s="329" t="str">
        <f>A!L126</f>
        <v/>
      </c>
    </row>
    <row r="32" spans="1:17" customFormat="false" ht="12" customHeight="1">
      <c r="A32" s="310"/>
      <c r="B32" s="317" t="s">
        <v>320</v>
      </c>
      <c r="C32" s="325">
        <f>A!J127</f>
        <v>198</v>
      </c>
      <c r="D32" s="325">
        <f>A!D127</f>
        <v>198</v>
      </c>
      <c r="E32" s="325">
        <f>A!C127</f>
        <v>195.53</v>
      </c>
      <c r="F32" s="325">
        <f>A!B127</f>
        <v>194.60726846424384</v>
      </c>
      <c r="G32" s="325">
        <f>A!K127</f>
        <v>196.28146916666668</v>
      </c>
      <c r="H32" s="325">
        <f>A!E127</f>
        <v>197.674848</v>
      </c>
      <c r="I32" s="326">
        <f>A!F127</f>
        <v>198.56431600000101</v>
      </c>
      <c r="J32" s="325">
        <f t="shared" si="3"/>
        <v>194.60726846424384</v>
      </c>
      <c r="K32" s="325">
        <f t="shared" si="4"/>
        <v>198.56431600000101</v>
      </c>
      <c r="L32" s="327">
        <f t="shared" si="5"/>
        <v>2.0013149698936722E-2</v>
      </c>
      <c r="M32" s="354">
        <f>A!G127</f>
        <v>197.96713190339099</v>
      </c>
      <c r="N32" s="325">
        <f>A!H127</f>
        <v>197.9</v>
      </c>
      <c r="O32" s="326">
        <f>A!I127</f>
        <v>197.3</v>
      </c>
      <c r="P32" s="354"/>
      <c r="Q32" s="329" t="str">
        <f>A!L127</f>
        <v/>
      </c>
    </row>
    <row r="33" spans="1:17" customFormat="false" ht="12" customHeight="1">
      <c r="A33" s="310"/>
      <c r="B33" s="317" t="s">
        <v>321</v>
      </c>
      <c r="C33" s="325">
        <f>A!J128</f>
        <v>3778</v>
      </c>
      <c r="D33" s="325">
        <f>A!D128</f>
        <v>3778</v>
      </c>
      <c r="E33" s="325">
        <f>A!C128</f>
        <v>3803.58</v>
      </c>
      <c r="F33" s="325">
        <f>A!B128</f>
        <v>3786.0492379835878</v>
      </c>
      <c r="G33" s="325">
        <f>A!K128</f>
        <v>3776.0269500000004</v>
      </c>
      <c r="H33" s="325">
        <f>A!E128</f>
        <v>3777.7958400000398</v>
      </c>
      <c r="I33" s="326">
        <f>A!F128</f>
        <v>3775.8216299999999</v>
      </c>
      <c r="J33" s="325">
        <f t="shared" si="3"/>
        <v>3775.8216299999999</v>
      </c>
      <c r="K33" s="325">
        <f t="shared" si="4"/>
        <v>3803.58</v>
      </c>
      <c r="L33" s="327">
        <f t="shared" si="5"/>
        <v>7.3463787601722496E-3</v>
      </c>
      <c r="M33" s="354">
        <f>A!G128</f>
        <v>3778.3317930881499</v>
      </c>
      <c r="N33" s="325">
        <f>A!H128</f>
        <v>3778.2</v>
      </c>
      <c r="O33" s="326">
        <f>A!I128</f>
        <v>3779</v>
      </c>
      <c r="P33" s="354"/>
      <c r="Q33" s="329" t="str">
        <f>A!L128</f>
        <v/>
      </c>
    </row>
    <row r="34" spans="1:17" customFormat="false" ht="12" customHeight="1">
      <c r="A34" s="310"/>
      <c r="B34" s="317" t="s">
        <v>322</v>
      </c>
      <c r="C34" s="325">
        <f>A!J129</f>
        <v>3761</v>
      </c>
      <c r="D34" s="325">
        <f>A!D129</f>
        <v>3761</v>
      </c>
      <c r="E34" s="325">
        <f>A!C129</f>
        <v>3777.1779999999999</v>
      </c>
      <c r="F34" s="325">
        <f>A!B129</f>
        <v>3769.0504103165299</v>
      </c>
      <c r="G34" s="325">
        <f>A!K129</f>
        <v>3759.036741111111</v>
      </c>
      <c r="H34" s="325">
        <f>A!E129</f>
        <v>3760.86815999995</v>
      </c>
      <c r="I34" s="326">
        <f>A!F129</f>
        <v>3759.6868399999898</v>
      </c>
      <c r="J34" s="325">
        <f t="shared" si="3"/>
        <v>3759.036741111111</v>
      </c>
      <c r="K34" s="325">
        <f t="shared" si="4"/>
        <v>3777.1779999999999</v>
      </c>
      <c r="L34" s="327">
        <f t="shared" si="5"/>
        <v>4.8234322645913973E-3</v>
      </c>
      <c r="M34" s="354">
        <f>A!G129</f>
        <v>3761.3053362061401</v>
      </c>
      <c r="N34" s="325">
        <f>A!H129</f>
        <v>3761.1</v>
      </c>
      <c r="O34" s="326">
        <f>A!I129</f>
        <v>3760.8</v>
      </c>
      <c r="P34" s="354"/>
      <c r="Q34" s="329" t="str">
        <f>A!L129</f>
        <v/>
      </c>
    </row>
    <row r="35" spans="1:17" customFormat="false" ht="12" customHeight="1">
      <c r="A35" s="310"/>
      <c r="B35" s="317" t="s">
        <v>323</v>
      </c>
      <c r="C35" s="325">
        <f>A!J130</f>
        <v>3798</v>
      </c>
      <c r="D35" s="325">
        <f>A!D130</f>
        <v>3798</v>
      </c>
      <c r="E35" s="325">
        <f>A!C130</f>
        <v>3828.2579999999998</v>
      </c>
      <c r="F35" s="325">
        <f>A!B130</f>
        <v>3808.6166471277847</v>
      </c>
      <c r="G35" s="325">
        <f>A!K130</f>
        <v>3795.4925550000003</v>
      </c>
      <c r="H35" s="325">
        <f>A!E130</f>
        <v>3797.8684799999801</v>
      </c>
      <c r="I35" s="326">
        <f>A!F130</f>
        <v>3795.91167</v>
      </c>
      <c r="J35" s="325">
        <f t="shared" si="3"/>
        <v>3795.4925550000003</v>
      </c>
      <c r="K35" s="325">
        <f t="shared" si="4"/>
        <v>3828.2579999999998</v>
      </c>
      <c r="L35" s="327">
        <f t="shared" si="5"/>
        <v>8.626683442950386E-3</v>
      </c>
      <c r="M35" s="354">
        <f>A!G130</f>
        <v>3797.7525320823202</v>
      </c>
      <c r="N35" s="325">
        <f>A!H130</f>
        <v>3798.1</v>
      </c>
      <c r="O35" s="326">
        <f>A!I130</f>
        <v>3798.6</v>
      </c>
      <c r="P35" s="354"/>
      <c r="Q35" s="329" t="str">
        <f>A!L130</f>
        <v/>
      </c>
    </row>
    <row r="36" spans="1:17" customFormat="false" ht="12" customHeight="1">
      <c r="A36" s="310"/>
      <c r="B36" s="317" t="s">
        <v>324</v>
      </c>
      <c r="C36" s="325">
        <f>A!J131</f>
        <v>1493</v>
      </c>
      <c r="D36" s="325">
        <f>A!D131</f>
        <v>1493</v>
      </c>
      <c r="E36" s="325">
        <f>A!C131</f>
        <v>1486.857</v>
      </c>
      <c r="F36" s="325">
        <f>A!B131</f>
        <v>1497.6553341148888</v>
      </c>
      <c r="G36" s="325">
        <f>A!K131</f>
        <v>1491.2209888888888</v>
      </c>
      <c r="H36" s="325">
        <f>A!E131</f>
        <v>1492.4851200000201</v>
      </c>
      <c r="I36" s="326">
        <f>A!F131</f>
        <v>1492.42302</v>
      </c>
      <c r="J36" s="325">
        <f t="shared" si="3"/>
        <v>1486.857</v>
      </c>
      <c r="K36" s="325">
        <f t="shared" si="4"/>
        <v>1497.6553341148888</v>
      </c>
      <c r="L36" s="327">
        <f t="shared" si="5"/>
        <v>7.2329211247516255E-3</v>
      </c>
      <c r="M36" s="354">
        <f>A!G131</f>
        <v>1493.0269892517099</v>
      </c>
      <c r="N36" s="325">
        <f>A!H131</f>
        <v>1492.7</v>
      </c>
      <c r="O36" s="326">
        <f>A!I131</f>
        <v>1493.1</v>
      </c>
      <c r="P36" s="354"/>
      <c r="Q36" s="329" t="str">
        <f>A!L131</f>
        <v/>
      </c>
    </row>
    <row r="37" spans="1:17" customFormat="false" ht="12" customHeight="1">
      <c r="A37" s="310"/>
      <c r="B37" s="317" t="s">
        <v>325</v>
      </c>
      <c r="C37" s="325">
        <f>A!J132</f>
        <v>1537</v>
      </c>
      <c r="D37" s="325">
        <f>A!D132</f>
        <v>1538</v>
      </c>
      <c r="E37" s="325">
        <f>A!C132</f>
        <v>1553.184</v>
      </c>
      <c r="F37" s="325">
        <f>A!B132</f>
        <v>1606.6822977725678</v>
      </c>
      <c r="G37" s="325">
        <f>A!K132</f>
        <v>1537.3461172222223</v>
      </c>
      <c r="H37" s="325">
        <f>A!E132</f>
        <v>1537.81152000002</v>
      </c>
      <c r="I37" s="326">
        <f>A!F132</f>
        <v>1537.3001099999999</v>
      </c>
      <c r="J37" s="325">
        <f t="shared" si="3"/>
        <v>1537</v>
      </c>
      <c r="K37" s="325">
        <f t="shared" si="4"/>
        <v>1606.6822977725678</v>
      </c>
      <c r="L37" s="327">
        <f t="shared" si="5"/>
        <v>4.5311074210520649E-2</v>
      </c>
      <c r="M37" s="354">
        <f>A!G132</f>
        <v>1537.79385006956</v>
      </c>
      <c r="N37" s="325">
        <f>A!H132</f>
        <v>1538.1</v>
      </c>
      <c r="O37" s="326">
        <f>A!I132</f>
        <v>1537.7</v>
      </c>
      <c r="P37" s="354"/>
      <c r="Q37" s="329" t="str">
        <f>A!L132</f>
        <v/>
      </c>
    </row>
    <row r="38" spans="1:17" customFormat="false" ht="12" customHeight="1">
      <c r="A38" s="310"/>
      <c r="B38" s="317" t="s">
        <v>326</v>
      </c>
      <c r="C38" s="325">
        <f>A!J133</f>
        <v>1548</v>
      </c>
      <c r="D38" s="325">
        <f>A!D133</f>
        <v>1578</v>
      </c>
      <c r="E38" s="325">
        <f>A!C133</f>
        <v>1608.0940000000001</v>
      </c>
      <c r="F38" s="325">
        <f>A!B133</f>
        <v>1652.6963657678784</v>
      </c>
      <c r="G38" s="325">
        <f>A!K133</f>
        <v>1576.6014397222223</v>
      </c>
      <c r="H38" s="325">
        <f>A!E133</f>
        <v>1577.7283199999899</v>
      </c>
      <c r="I38" s="326">
        <f>A!F133</f>
        <v>1577.1232600000001</v>
      </c>
      <c r="J38" s="325">
        <f t="shared" si="3"/>
        <v>1548</v>
      </c>
      <c r="K38" s="325">
        <f t="shared" si="4"/>
        <v>1652.6963657678784</v>
      </c>
      <c r="L38" s="327">
        <f t="shared" si="5"/>
        <v>6.6355906746338761E-2</v>
      </c>
      <c r="M38" s="354">
        <f>A!G133</f>
        <v>1577.60072805147</v>
      </c>
      <c r="N38" s="325">
        <f>A!H133</f>
        <v>1578.1</v>
      </c>
      <c r="O38" s="326">
        <f>A!I133</f>
        <v>1577.7</v>
      </c>
      <c r="P38" s="354"/>
      <c r="Q38" s="329" t="str">
        <f>A!L133</f>
        <v/>
      </c>
    </row>
    <row r="39" spans="1:17" customFormat="false" ht="12" customHeight="1">
      <c r="A39" s="310"/>
      <c r="B39" s="317" t="s">
        <v>327</v>
      </c>
      <c r="C39" s="325">
        <f>A!J134</f>
        <v>208</v>
      </c>
      <c r="D39" s="325">
        <f>A!D134</f>
        <v>208</v>
      </c>
      <c r="E39" s="325">
        <f>A!C134</f>
        <v>203.00700000000001</v>
      </c>
      <c r="F39" s="325">
        <f>A!B134</f>
        <v>212.19226260257915</v>
      </c>
      <c r="G39" s="325">
        <f>A!K134</f>
        <v>206.36539055555556</v>
      </c>
      <c r="H39" s="325">
        <f>A!E134</f>
        <v>207.58886399999901</v>
      </c>
      <c r="I39" s="326">
        <f>A!F134</f>
        <v>208.02347</v>
      </c>
      <c r="J39" s="325">
        <f t="shared" si="3"/>
        <v>203.00700000000001</v>
      </c>
      <c r="K39" s="325">
        <f t="shared" si="4"/>
        <v>212.19226260257915</v>
      </c>
      <c r="L39" s="327">
        <f t="shared" si="5"/>
        <v>4.420154558746215E-2</v>
      </c>
      <c r="M39" s="354">
        <f>A!G134</f>
        <v>207.812313789174</v>
      </c>
      <c r="N39" s="325">
        <f>A!H134</f>
        <v>207.7</v>
      </c>
      <c r="O39" s="326">
        <f>A!I134</f>
        <v>207.9</v>
      </c>
      <c r="P39" s="354"/>
      <c r="Q39" s="329" t="str">
        <f>A!L134</f>
        <v/>
      </c>
    </row>
    <row r="40" spans="1:17" customFormat="false" ht="12" customHeight="1">
      <c r="A40" s="310"/>
      <c r="B40" s="317" t="s">
        <v>328</v>
      </c>
      <c r="C40" s="325">
        <f>A!J135</f>
        <v>232</v>
      </c>
      <c r="D40" s="325">
        <f>A!D135</f>
        <v>232</v>
      </c>
      <c r="E40" s="325">
        <f>A!C135</f>
        <v>225.64</v>
      </c>
      <c r="F40" s="325">
        <f>A!B135</f>
        <v>235.05275498241497</v>
      </c>
      <c r="G40" s="325">
        <f>A!K135</f>
        <v>229.55626999999998</v>
      </c>
      <c r="H40" s="325">
        <f>A!E135</f>
        <v>231.35078399999699</v>
      </c>
      <c r="I40" s="326">
        <f>A!F135</f>
        <v>231.73351699999901</v>
      </c>
      <c r="J40" s="325">
        <f t="shared" si="3"/>
        <v>225.64</v>
      </c>
      <c r="K40" s="325">
        <f t="shared" si="4"/>
        <v>235.05275498241497</v>
      </c>
      <c r="L40" s="327">
        <f t="shared" si="5"/>
        <v>4.0639662914742247E-2</v>
      </c>
      <c r="M40" s="354">
        <f>A!G135</f>
        <v>231.64495987296601</v>
      </c>
      <c r="N40" s="325">
        <f>A!H135</f>
        <v>231.6</v>
      </c>
      <c r="O40" s="326">
        <f>A!I135</f>
        <v>231.6</v>
      </c>
      <c r="P40" s="354"/>
      <c r="Q40" s="329" t="str">
        <f>A!L135</f>
        <v/>
      </c>
    </row>
    <row r="41" spans="1:17" customFormat="false" ht="12" customHeight="1" thickBot="1">
      <c r="A41" s="310"/>
      <c r="B41" s="331" t="s">
        <v>329</v>
      </c>
      <c r="C41" s="333">
        <f>A!J136</f>
        <v>4276</v>
      </c>
      <c r="D41" s="333">
        <f>A!D136</f>
        <v>4215</v>
      </c>
      <c r="E41" s="333">
        <f>A!C136</f>
        <v>4313.1760000000004</v>
      </c>
      <c r="F41" s="333">
        <f>A!B136</f>
        <v>4302.7549824150065</v>
      </c>
      <c r="G41" s="325">
        <f>A!K136</f>
        <v>4274.2566583333328</v>
      </c>
      <c r="H41" s="333">
        <f>A!E136</f>
        <v>4276.5407999999597</v>
      </c>
      <c r="I41" s="335">
        <f>A!F136</f>
        <v>4276.5407999999597</v>
      </c>
      <c r="J41" s="333">
        <f t="shared" si="3"/>
        <v>4215</v>
      </c>
      <c r="K41" s="333">
        <f t="shared" si="4"/>
        <v>4313.1760000000004</v>
      </c>
      <c r="L41" s="327">
        <f t="shared" si="5"/>
        <v>2.295566946545495E-2</v>
      </c>
      <c r="M41" s="357">
        <f>A!G136</f>
        <v>4276.6945136592203</v>
      </c>
      <c r="N41" s="333">
        <f>A!H136</f>
        <v>4276.8</v>
      </c>
      <c r="O41" s="335">
        <f>A!I136</f>
        <v>4276.8</v>
      </c>
      <c r="P41" s="354"/>
      <c r="Q41" s="329" t="str">
        <f>A!L136</f>
        <v/>
      </c>
    </row>
    <row r="42" spans="1:17" customFormat="false" ht="12" customHeight="1" thickTop="1">
      <c r="A42" s="310"/>
      <c r="B42" s="337" t="s">
        <v>58</v>
      </c>
      <c r="C42" s="325"/>
      <c r="D42" s="325"/>
      <c r="E42" s="325"/>
      <c r="F42" s="325"/>
      <c r="G42" s="346"/>
      <c r="H42" s="346"/>
      <c r="I42" s="314"/>
      <c r="J42" s="611" t="s">
        <v>391</v>
      </c>
      <c r="K42" s="612"/>
      <c r="L42" s="613"/>
      <c r="M42" s="317"/>
      <c r="N42" s="311"/>
      <c r="O42" s="320"/>
      <c r="P42" s="317"/>
      <c r="Q42" s="316">
        <f>YourData!$J$5</f>
        <v>40179</v>
      </c>
    </row>
    <row r="43" spans="1:17" customFormat="false" ht="12" customHeight="1">
      <c r="A43" s="31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8" t="s">
        <v>157</v>
      </c>
      <c r="M43" s="317"/>
      <c r="N43" s="311" t="s">
        <v>158</v>
      </c>
      <c r="O43" s="320"/>
      <c r="P43" s="317"/>
      <c r="Q43" s="558" t="str">
        <f>A!$L$21</f>
        <v>Tested Prg</v>
      </c>
    </row>
    <row r="44" spans="1:17" customFormat="false" ht="12" customHeight="1">
      <c r="A44" s="310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52" t="s">
        <v>161</v>
      </c>
      <c r="N44" s="322" t="s">
        <v>49</v>
      </c>
      <c r="O44" s="323" t="s">
        <v>50</v>
      </c>
      <c r="P44" s="353"/>
      <c r="Q44" s="559" t="str">
        <f>A!$L$22</f>
        <v>Org</v>
      </c>
    </row>
    <row r="45" spans="1:17" customFormat="false" ht="12" customHeight="1">
      <c r="A45" s="310"/>
      <c r="B45" s="317" t="s">
        <v>330</v>
      </c>
      <c r="C45" s="325">
        <f>A!J143</f>
        <v>0</v>
      </c>
      <c r="D45" s="325">
        <f>A!D143</f>
        <v>0</v>
      </c>
      <c r="E45" s="325">
        <f>A!C143</f>
        <v>0</v>
      </c>
      <c r="F45" s="325">
        <f>A!B143</f>
        <v>0</v>
      </c>
      <c r="G45" s="325">
        <f>A!K143</f>
        <v>4.9461111107120814E-3</v>
      </c>
      <c r="H45" s="325">
        <f>A!E143</f>
        <v>0</v>
      </c>
      <c r="I45" s="326">
        <f>A!F143</f>
        <v>3.3137916779999903E-14</v>
      </c>
      <c r="J45" s="325">
        <f t="shared" ref="J45:J58" si="6">MINA(C45:I45)</f>
        <v>0</v>
      </c>
      <c r="K45" s="325">
        <f t="shared" ref="K45:K58" si="7">MAXA(C45:I45)</f>
        <v>4.9461111107120814E-3</v>
      </c>
      <c r="L45" s="519" t="str">
        <f>IF(AVERAGE(M45:O45)=0,"----",ABS((K45-J45)/(AVERAGE(M45:O45))))</f>
        <v>----</v>
      </c>
      <c r="M45" s="354">
        <f>A!G143</f>
        <v>0</v>
      </c>
      <c r="N45" s="325">
        <f>A!H143</f>
        <v>0</v>
      </c>
      <c r="O45" s="326">
        <f>A!I143</f>
        <v>0</v>
      </c>
      <c r="P45" s="328"/>
      <c r="Q45" s="329" t="str">
        <f>A!L143</f>
        <v/>
      </c>
    </row>
    <row r="46" spans="1:17" customFormat="false" ht="12" customHeight="1">
      <c r="A46" s="310"/>
      <c r="B46" s="317" t="s">
        <v>317</v>
      </c>
      <c r="C46" s="325">
        <f>A!J144</f>
        <v>0</v>
      </c>
      <c r="D46" s="325">
        <f>A!D144</f>
        <v>0</v>
      </c>
      <c r="E46" s="325">
        <f>A!C144</f>
        <v>0</v>
      </c>
      <c r="F46" s="325">
        <f>A!B144</f>
        <v>0</v>
      </c>
      <c r="G46" s="325">
        <f>A!K144</f>
        <v>3.7099999999554711E-3</v>
      </c>
      <c r="H46" s="325">
        <f>A!E144</f>
        <v>0</v>
      </c>
      <c r="I46" s="326">
        <f>A!F144</f>
        <v>2.6911818000000001E-15</v>
      </c>
      <c r="J46" s="325">
        <f t="shared" si="6"/>
        <v>0</v>
      </c>
      <c r="K46" s="325">
        <f t="shared" si="7"/>
        <v>3.7099999999554711E-3</v>
      </c>
      <c r="L46" s="519" t="str">
        <f>IF(AVERAGE(M46:O46)=0,"----",ABS((K46-J46)/(AVERAGE(M46:O46))))</f>
        <v>----</v>
      </c>
      <c r="M46" s="354">
        <f>A!G144</f>
        <v>0</v>
      </c>
      <c r="N46" s="325">
        <f>A!H144</f>
        <v>0</v>
      </c>
      <c r="O46" s="326">
        <f>A!I144</f>
        <v>0</v>
      </c>
      <c r="P46" s="328"/>
      <c r="Q46" s="329" t="str">
        <f>A!L144</f>
        <v/>
      </c>
    </row>
    <row r="47" spans="1:17" customFormat="false" ht="12" customHeight="1">
      <c r="A47" s="310"/>
      <c r="B47" s="317" t="s">
        <v>318</v>
      </c>
      <c r="C47" s="325">
        <f>A!J145</f>
        <v>0</v>
      </c>
      <c r="D47" s="325">
        <f>A!D145</f>
        <v>0</v>
      </c>
      <c r="E47" s="325">
        <f>A!C145</f>
        <v>0</v>
      </c>
      <c r="F47" s="325">
        <f>A!B145</f>
        <v>0</v>
      </c>
      <c r="G47" s="325">
        <f>A!K145</f>
        <v>4.2294444442632084E-3</v>
      </c>
      <c r="H47" s="325">
        <f>A!E145</f>
        <v>0</v>
      </c>
      <c r="I47" s="326">
        <f>A!F145</f>
        <v>3.8102884200000001E-15</v>
      </c>
      <c r="J47" s="325">
        <f t="shared" si="6"/>
        <v>0</v>
      </c>
      <c r="K47" s="325">
        <f t="shared" si="7"/>
        <v>4.2294444442632084E-3</v>
      </c>
      <c r="L47" s="519" t="str">
        <f>IF(AVERAGE(M47:O47)=0,"----",ABS((K47-J47)/(AVERAGE(M47:O47))))</f>
        <v>----</v>
      </c>
      <c r="M47" s="354">
        <f>A!G145</f>
        <v>0</v>
      </c>
      <c r="N47" s="325">
        <f>A!H145</f>
        <v>0</v>
      </c>
      <c r="O47" s="326">
        <f>A!I145</f>
        <v>0</v>
      </c>
      <c r="P47" s="328"/>
      <c r="Q47" s="329" t="str">
        <f>A!L145</f>
        <v/>
      </c>
    </row>
    <row r="48" spans="1:17" customFormat="false" ht="12" customHeight="1">
      <c r="A48" s="310"/>
      <c r="B48" s="317" t="s">
        <v>319</v>
      </c>
      <c r="C48" s="325">
        <f>A!J146</f>
        <v>0</v>
      </c>
      <c r="D48" s="325">
        <f>A!D146</f>
        <v>0</v>
      </c>
      <c r="E48" s="325">
        <f>A!C146</f>
        <v>0</v>
      </c>
      <c r="F48" s="325">
        <f>A!B146</f>
        <v>0</v>
      </c>
      <c r="G48" s="325">
        <f>A!K146</f>
        <v>7.9500000001075932E-4</v>
      </c>
      <c r="H48" s="325">
        <f>A!E146</f>
        <v>0</v>
      </c>
      <c r="I48" s="326">
        <f>A!F146</f>
        <v>3.1414859400000099E-14</v>
      </c>
      <c r="J48" s="325">
        <f t="shared" si="6"/>
        <v>0</v>
      </c>
      <c r="K48" s="325">
        <f t="shared" si="7"/>
        <v>7.9500000001075932E-4</v>
      </c>
      <c r="L48" s="519" t="str">
        <f>IF(AVERAGE(M48:O48)=0,"----",ABS((K48-J48)/(AVERAGE(M48:O48))))</f>
        <v>----</v>
      </c>
      <c r="M48" s="354">
        <f>A!G146</f>
        <v>0</v>
      </c>
      <c r="N48" s="325">
        <f>A!H146</f>
        <v>0</v>
      </c>
      <c r="O48" s="326">
        <f>A!I146</f>
        <v>0</v>
      </c>
      <c r="P48" s="328"/>
      <c r="Q48" s="329" t="str">
        <f>A!L146</f>
        <v/>
      </c>
    </row>
    <row r="49" spans="1:17" customFormat="false" ht="12" customHeight="1">
      <c r="A49" s="310"/>
      <c r="B49" s="317" t="s">
        <v>320</v>
      </c>
      <c r="C49" s="325">
        <f>A!J147</f>
        <v>0</v>
      </c>
      <c r="D49" s="325">
        <f>A!D147</f>
        <v>0</v>
      </c>
      <c r="E49" s="325">
        <f>A!C147</f>
        <v>0</v>
      </c>
      <c r="F49" s="325">
        <f>A!B147</f>
        <v>0</v>
      </c>
      <c r="G49" s="325">
        <f>A!K147</f>
        <v>6.7805555556788022E-4</v>
      </c>
      <c r="H49" s="325">
        <f>A!E147</f>
        <v>0</v>
      </c>
      <c r="I49" s="326">
        <f>A!F147</f>
        <v>-2.7533489999999998E-16</v>
      </c>
      <c r="J49" s="325">
        <f t="shared" si="6"/>
        <v>-2.7533489999999998E-16</v>
      </c>
      <c r="K49" s="325">
        <f t="shared" si="7"/>
        <v>6.7805555556788022E-4</v>
      </c>
      <c r="L49" s="519" t="str">
        <f>IF(AVERAGE(M49:O49)=0,"----",ABS((K49-J49)/(AVERAGE(M49:O49))))</f>
        <v>----</v>
      </c>
      <c r="M49" s="354">
        <f>A!G147</f>
        <v>0</v>
      </c>
      <c r="N49" s="325">
        <f>A!H147</f>
        <v>0</v>
      </c>
      <c r="O49" s="326">
        <f>A!I147</f>
        <v>0</v>
      </c>
      <c r="P49" s="328"/>
      <c r="Q49" s="329" t="str">
        <f>A!L147</f>
        <v/>
      </c>
    </row>
    <row r="50" spans="1:17" customFormat="false" ht="12" customHeight="1">
      <c r="A50" s="310"/>
      <c r="B50" s="317" t="s">
        <v>321</v>
      </c>
      <c r="C50" s="325">
        <f>A!J148</f>
        <v>739</v>
      </c>
      <c r="D50" s="325">
        <f>A!D148</f>
        <v>739</v>
      </c>
      <c r="E50" s="325">
        <f>A!C148</f>
        <v>739.2</v>
      </c>
      <c r="F50" s="325">
        <f>A!B148</f>
        <v>741.50058616647129</v>
      </c>
      <c r="G50" s="325">
        <f>A!K148</f>
        <v>732.69557444444399</v>
      </c>
      <c r="H50" s="325">
        <f>A!E148</f>
        <v>739.20000000000903</v>
      </c>
      <c r="I50" s="326">
        <f>A!F148</f>
        <v>739.20686999999998</v>
      </c>
      <c r="J50" s="325">
        <f t="shared" si="6"/>
        <v>732.69557444444399</v>
      </c>
      <c r="K50" s="325">
        <f t="shared" si="7"/>
        <v>741.50058616647129</v>
      </c>
      <c r="L50" s="519">
        <f t="shared" ref="L50:L58" si="8">IF(AVERAGE(M50:O50)=0,"----",ABS((K50-J50)/(AVERAGE(M50:O50))))</f>
        <v>1.1910491344650741E-2</v>
      </c>
      <c r="M50" s="354">
        <f>A!G148</f>
        <v>739.19558892383304</v>
      </c>
      <c r="N50" s="325">
        <f>A!H148</f>
        <v>739.2</v>
      </c>
      <c r="O50" s="326">
        <f>A!I148</f>
        <v>739.4</v>
      </c>
      <c r="P50" s="328"/>
      <c r="Q50" s="329" t="str">
        <f>A!L148</f>
        <v/>
      </c>
    </row>
    <row r="51" spans="1:17" customFormat="false" ht="12" customHeight="1">
      <c r="A51" s="310"/>
      <c r="B51" s="317" t="s">
        <v>322</v>
      </c>
      <c r="C51" s="325">
        <f>A!J149</f>
        <v>740</v>
      </c>
      <c r="D51" s="325">
        <f>A!D149</f>
        <v>739</v>
      </c>
      <c r="E51" s="325">
        <f>A!C149</f>
        <v>739.2</v>
      </c>
      <c r="F51" s="325">
        <f>A!B149</f>
        <v>739.4490035169988</v>
      </c>
      <c r="G51" s="325">
        <f>A!K149</f>
        <v>732.01191888888934</v>
      </c>
      <c r="H51" s="325">
        <f>A!E149</f>
        <v>739.20000000000903</v>
      </c>
      <c r="I51" s="326">
        <f>A!F149</f>
        <v>739.19465999999898</v>
      </c>
      <c r="J51" s="325">
        <f t="shared" si="6"/>
        <v>732.01191888888934</v>
      </c>
      <c r="K51" s="325">
        <f t="shared" si="7"/>
        <v>740</v>
      </c>
      <c r="L51" s="519">
        <f t="shared" si="8"/>
        <v>1.0806681254271555E-2</v>
      </c>
      <c r="M51" s="354">
        <f>A!G149</f>
        <v>739.23957292481805</v>
      </c>
      <c r="N51" s="325">
        <f>A!H149</f>
        <v>739.2</v>
      </c>
      <c r="O51" s="326">
        <f>A!I149</f>
        <v>739.1</v>
      </c>
      <c r="P51" s="328"/>
      <c r="Q51" s="329" t="str">
        <f>A!L149</f>
        <v/>
      </c>
    </row>
    <row r="52" spans="1:17" customFormat="false" ht="12" customHeight="1">
      <c r="A52" s="310"/>
      <c r="B52" s="317" t="s">
        <v>323</v>
      </c>
      <c r="C52" s="325">
        <f>A!J150</f>
        <v>740</v>
      </c>
      <c r="D52" s="325">
        <f>A!D150</f>
        <v>739</v>
      </c>
      <c r="E52" s="325">
        <f>A!C150</f>
        <v>739.2</v>
      </c>
      <c r="F52" s="325">
        <f>A!B150</f>
        <v>740.32825322391557</v>
      </c>
      <c r="G52" s="325">
        <f>A!K150</f>
        <v>733.1666877777775</v>
      </c>
      <c r="H52" s="325">
        <f>A!E150</f>
        <v>739.20000000000903</v>
      </c>
      <c r="I52" s="326">
        <f>A!F150</f>
        <v>739.18917999999599</v>
      </c>
      <c r="J52" s="325">
        <f t="shared" si="6"/>
        <v>733.1666877777775</v>
      </c>
      <c r="K52" s="325">
        <f t="shared" si="7"/>
        <v>740.32825322391557</v>
      </c>
      <c r="L52" s="519">
        <f t="shared" si="8"/>
        <v>9.687629607940184E-3</v>
      </c>
      <c r="M52" s="354">
        <f>A!G150</f>
        <v>739.24543494157797</v>
      </c>
      <c r="N52" s="325">
        <f>A!H150</f>
        <v>739.2</v>
      </c>
      <c r="O52" s="326">
        <f>A!I150</f>
        <v>739.3</v>
      </c>
      <c r="P52" s="328"/>
      <c r="Q52" s="329" t="str">
        <f>A!L150</f>
        <v/>
      </c>
    </row>
    <row r="53" spans="1:17" customFormat="false" ht="12" customHeight="1">
      <c r="A53" s="310"/>
      <c r="B53" s="317" t="s">
        <v>324</v>
      </c>
      <c r="C53" s="325">
        <f>A!J151</f>
        <v>740</v>
      </c>
      <c r="D53" s="325">
        <f>A!D151</f>
        <v>739</v>
      </c>
      <c r="E53" s="325">
        <f>A!C151</f>
        <v>739.2</v>
      </c>
      <c r="F53" s="325">
        <f>A!B151</f>
        <v>738.86283704572099</v>
      </c>
      <c r="G53" s="325">
        <f>A!K151</f>
        <v>733.64667944444454</v>
      </c>
      <c r="H53" s="325">
        <f>A!E151</f>
        <v>739.20000000000903</v>
      </c>
      <c r="I53" s="326">
        <f>A!F151</f>
        <v>739.21151999999597</v>
      </c>
      <c r="J53" s="325">
        <f t="shared" si="6"/>
        <v>733.64667944444454</v>
      </c>
      <c r="K53" s="325">
        <f t="shared" si="7"/>
        <v>740</v>
      </c>
      <c r="L53" s="519">
        <f t="shared" si="8"/>
        <v>8.5936366723463539E-3</v>
      </c>
      <c r="M53" s="354">
        <f>A!G151</f>
        <v>739.31569662234199</v>
      </c>
      <c r="N53" s="325">
        <f>A!H151</f>
        <v>739.2</v>
      </c>
      <c r="O53" s="326">
        <f>A!I151</f>
        <v>739.4</v>
      </c>
      <c r="P53" s="328"/>
      <c r="Q53" s="329" t="str">
        <f>A!L151</f>
        <v/>
      </c>
    </row>
    <row r="54" spans="1:17" customFormat="false" ht="12" customHeight="1">
      <c r="A54" s="310"/>
      <c r="B54" s="317" t="s">
        <v>325</v>
      </c>
      <c r="C54" s="325">
        <f>A!J152</f>
        <v>2958</v>
      </c>
      <c r="D54" s="325">
        <f>A!D152</f>
        <v>2957</v>
      </c>
      <c r="E54" s="325">
        <f>A!C152</f>
        <v>2956.8</v>
      </c>
      <c r="F54" s="325">
        <f>A!B152</f>
        <v>2927.9015240328254</v>
      </c>
      <c r="G54" s="325">
        <f>A!K152</f>
        <v>2943.8619316666664</v>
      </c>
      <c r="H54" s="325">
        <f>A!E152</f>
        <v>2956.8000000000402</v>
      </c>
      <c r="I54" s="326">
        <f>A!F152</f>
        <v>2956.7992399999998</v>
      </c>
      <c r="J54" s="325">
        <f t="shared" si="6"/>
        <v>2927.9015240328254</v>
      </c>
      <c r="K54" s="325">
        <f t="shared" si="7"/>
        <v>2958</v>
      </c>
      <c r="L54" s="519">
        <f t="shared" si="8"/>
        <v>1.0179441788757715E-2</v>
      </c>
      <c r="M54" s="354">
        <f>A!G152</f>
        <v>2957.4712615407998</v>
      </c>
      <c r="N54" s="325">
        <f>A!H152</f>
        <v>2956.8</v>
      </c>
      <c r="O54" s="326">
        <f>A!I152</f>
        <v>2956.1</v>
      </c>
      <c r="P54" s="328"/>
      <c r="Q54" s="329" t="str">
        <f>A!L152</f>
        <v/>
      </c>
    </row>
    <row r="55" spans="1:17" customFormat="false" ht="12" customHeight="1">
      <c r="A55" s="310"/>
      <c r="B55" s="317" t="s">
        <v>326</v>
      </c>
      <c r="C55" s="325">
        <f>A!J153</f>
        <v>2959</v>
      </c>
      <c r="D55" s="325">
        <f>A!D153</f>
        <v>2957</v>
      </c>
      <c r="E55" s="325">
        <f>A!C153</f>
        <v>2956.8</v>
      </c>
      <c r="F55" s="325">
        <f>A!B153</f>
        <v>2929.9531066822979</v>
      </c>
      <c r="G55" s="325">
        <f>A!K153</f>
        <v>2945.9884330555551</v>
      </c>
      <c r="H55" s="325">
        <f>A!E153</f>
        <v>2956.8000000000402</v>
      </c>
      <c r="I55" s="326">
        <f>A!F153</f>
        <v>2956.8194600000002</v>
      </c>
      <c r="J55" s="325">
        <f t="shared" si="6"/>
        <v>2929.9531066822979</v>
      </c>
      <c r="K55" s="325">
        <f t="shared" si="7"/>
        <v>2959</v>
      </c>
      <c r="L55" s="519">
        <f t="shared" si="8"/>
        <v>9.8236243947340072E-3</v>
      </c>
      <c r="M55" s="354">
        <f>A!G153</f>
        <v>2957.5223705233002</v>
      </c>
      <c r="N55" s="325">
        <f>A!H153</f>
        <v>2956.8</v>
      </c>
      <c r="O55" s="326">
        <f>A!I153</f>
        <v>2956.2</v>
      </c>
      <c r="P55" s="328"/>
      <c r="Q55" s="329" t="str">
        <f>A!L153</f>
        <v/>
      </c>
    </row>
    <row r="56" spans="1:17" customFormat="false" ht="12" customHeight="1">
      <c r="A56" s="310"/>
      <c r="B56" s="317" t="s">
        <v>327</v>
      </c>
      <c r="C56" s="325">
        <f>A!J154</f>
        <v>370</v>
      </c>
      <c r="D56" s="325">
        <f>A!D154</f>
        <v>370</v>
      </c>
      <c r="E56" s="325">
        <f>A!C154</f>
        <v>369.6</v>
      </c>
      <c r="F56" s="325">
        <f>A!B154</f>
        <v>366.35404454865181</v>
      </c>
      <c r="G56" s="325">
        <f>A!K154</f>
        <v>367.93643305555554</v>
      </c>
      <c r="H56" s="325">
        <f>A!E154</f>
        <v>369.60000000000502</v>
      </c>
      <c r="I56" s="326">
        <f>A!F154</f>
        <v>369.64684599999998</v>
      </c>
      <c r="J56" s="325">
        <f t="shared" si="6"/>
        <v>366.35404454865181</v>
      </c>
      <c r="K56" s="325">
        <f t="shared" si="7"/>
        <v>370</v>
      </c>
      <c r="L56" s="519">
        <f t="shared" si="8"/>
        <v>9.8617913860554254E-3</v>
      </c>
      <c r="M56" s="354">
        <f>A!G154</f>
        <v>369.715567939381</v>
      </c>
      <c r="N56" s="325">
        <f>A!H154</f>
        <v>369.6</v>
      </c>
      <c r="O56" s="326">
        <f>A!I154</f>
        <v>369.8</v>
      </c>
      <c r="P56" s="328"/>
      <c r="Q56" s="329" t="str">
        <f>A!L154</f>
        <v/>
      </c>
    </row>
    <row r="57" spans="1:17" customFormat="false" ht="12" customHeight="1">
      <c r="A57" s="310"/>
      <c r="B57" s="317" t="s">
        <v>328</v>
      </c>
      <c r="C57" s="325">
        <f>A!J155</f>
        <v>370</v>
      </c>
      <c r="D57" s="325">
        <f>A!D155</f>
        <v>370</v>
      </c>
      <c r="E57" s="325">
        <f>A!C155</f>
        <v>369.6</v>
      </c>
      <c r="F57" s="325">
        <f>A!B155</f>
        <v>366.64712778429077</v>
      </c>
      <c r="G57" s="325">
        <f>A!K155</f>
        <v>368.14557111111111</v>
      </c>
      <c r="H57" s="325">
        <f>A!E155</f>
        <v>369.60000000000502</v>
      </c>
      <c r="I57" s="326">
        <f>A!F155</f>
        <v>369.60549999999898</v>
      </c>
      <c r="J57" s="325">
        <f t="shared" si="6"/>
        <v>366.64712778429077</v>
      </c>
      <c r="K57" s="325">
        <f t="shared" si="7"/>
        <v>370</v>
      </c>
      <c r="L57" s="519">
        <f t="shared" si="8"/>
        <v>9.0705653898203176E-3</v>
      </c>
      <c r="M57" s="354">
        <f>A!G155</f>
        <v>369.72940129357602</v>
      </c>
      <c r="N57" s="325">
        <f>A!H155</f>
        <v>369.6</v>
      </c>
      <c r="O57" s="326">
        <f>A!I155</f>
        <v>369.6</v>
      </c>
      <c r="P57" s="328"/>
      <c r="Q57" s="329" t="str">
        <f>A!L155</f>
        <v/>
      </c>
    </row>
    <row r="58" spans="1:17" customFormat="false" ht="12" customHeight="1" thickBot="1">
      <c r="A58" s="310"/>
      <c r="B58" s="331" t="s">
        <v>329</v>
      </c>
      <c r="C58" s="333">
        <f>A!J156</f>
        <v>1222</v>
      </c>
      <c r="D58" s="333">
        <f>A!D156</f>
        <v>1221</v>
      </c>
      <c r="E58" s="333">
        <f>A!C156</f>
        <v>1221</v>
      </c>
      <c r="F58" s="333">
        <f>A!B156</f>
        <v>1219.2262602579133</v>
      </c>
      <c r="G58" s="334">
        <f>A!K156</f>
        <v>1210.2212022222229</v>
      </c>
      <c r="H58" s="333">
        <f>A!E156</f>
        <v>1221.0239999999999</v>
      </c>
      <c r="I58" s="335">
        <f>A!F156</f>
        <v>1221.0239999999999</v>
      </c>
      <c r="J58" s="333">
        <f t="shared" si="6"/>
        <v>1210.2212022222229</v>
      </c>
      <c r="K58" s="333">
        <f t="shared" si="7"/>
        <v>1222</v>
      </c>
      <c r="L58" s="553">
        <f t="shared" si="8"/>
        <v>9.6465651838866188E-3</v>
      </c>
      <c r="M58" s="357">
        <f>A!G156</f>
        <v>1221.1062621497899</v>
      </c>
      <c r="N58" s="333">
        <f>A!H156</f>
        <v>1221</v>
      </c>
      <c r="O58" s="335">
        <f>A!I156</f>
        <v>1221</v>
      </c>
      <c r="P58" s="328"/>
      <c r="Q58" s="339" t="str">
        <f>A!L156</f>
        <v/>
      </c>
    </row>
    <row r="59" spans="1:17" customFormat="false" ht="12" customHeight="1" thickTop="1">
      <c r="A59" s="310"/>
      <c r="B59" s="485" t="s">
        <v>816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311"/>
      <c r="Q59" s="311"/>
    </row>
    <row r="60" spans="1:17" customFormat="false" ht="22.5" customHeight="1" thickBot="1">
      <c r="A60" s="310"/>
      <c r="B60" s="309" t="s">
        <v>819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311"/>
      <c r="Q60" s="311"/>
    </row>
    <row r="61" spans="1:17" customFormat="false" ht="12" customHeight="1" thickTop="1">
      <c r="A61" s="310"/>
      <c r="B61" s="312" t="s">
        <v>170</v>
      </c>
      <c r="C61" s="346"/>
      <c r="D61" s="346"/>
      <c r="E61" s="346"/>
      <c r="F61" s="346"/>
      <c r="G61" s="346"/>
      <c r="H61" s="346"/>
      <c r="I61" s="314"/>
      <c r="J61" s="611" t="s">
        <v>391</v>
      </c>
      <c r="K61" s="612"/>
      <c r="L61" s="613"/>
      <c r="M61" s="347"/>
      <c r="N61" s="313"/>
      <c r="O61" s="314"/>
      <c r="P61" s="317"/>
      <c r="Q61" s="316">
        <f>YourData!$J$5</f>
        <v>40179</v>
      </c>
    </row>
    <row r="62" spans="1:17" customFormat="false" ht="12" customHeight="1">
      <c r="A62" s="31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8" t="s">
        <v>157</v>
      </c>
      <c r="M62" s="317"/>
      <c r="N62" s="311" t="s">
        <v>158</v>
      </c>
      <c r="O62" s="320"/>
      <c r="P62" s="317"/>
      <c r="Q62" s="558" t="str">
        <f>A!$L$21</f>
        <v>Tested Prg</v>
      </c>
    </row>
    <row r="63" spans="1:17" customFormat="false" ht="12" customHeight="1">
      <c r="A63" s="310"/>
      <c r="B63" s="321" t="s">
        <v>828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390</v>
      </c>
      <c r="M63" s="352" t="s">
        <v>161</v>
      </c>
      <c r="N63" s="322" t="s">
        <v>49</v>
      </c>
      <c r="O63" s="323" t="s">
        <v>50</v>
      </c>
      <c r="P63" s="353"/>
      <c r="Q63" s="559" t="str">
        <f>A!$L$22</f>
        <v>Org</v>
      </c>
    </row>
    <row r="64" spans="1:17" customFormat="false" ht="12" customHeight="1">
      <c r="A64" s="310"/>
      <c r="B64" s="317" t="s">
        <v>330</v>
      </c>
      <c r="C64" s="325">
        <f>Q!BE133</f>
        <v>144</v>
      </c>
      <c r="D64" s="325">
        <f>Q!BF133</f>
        <v>144</v>
      </c>
      <c r="E64" s="325">
        <f>Q!BG133</f>
        <v>187.04999999999973</v>
      </c>
      <c r="F64" s="325">
        <f>Q!BH133</f>
        <v>138.62837045720971</v>
      </c>
      <c r="G64" s="325">
        <f>Q!BI133</f>
        <v>143.51764333333358</v>
      </c>
      <c r="H64" s="325">
        <f>Q!BJ133</f>
        <v>143.65344000009009</v>
      </c>
      <c r="I64" s="326">
        <f>Q!BK133</f>
        <v>142.36320000006981</v>
      </c>
      <c r="J64" s="325">
        <f>Q!BL133</f>
        <v>138.62837045720971</v>
      </c>
      <c r="K64" s="325">
        <f>Q!BM133</f>
        <v>187.04999999999973</v>
      </c>
      <c r="L64" s="327">
        <f t="shared" ref="L64:L77" si="9">IF(AVERAGE(M64:O64)=0,0,ABS((K64-J64)/(AVERAGE(M64:O64))))</f>
        <v>0.33606400467308167</v>
      </c>
      <c r="M64" s="354">
        <f>Q!BO133</f>
        <v>144.05363802255988</v>
      </c>
      <c r="N64" s="325">
        <f>Q!BP133</f>
        <v>144.09999999999991</v>
      </c>
      <c r="O64" s="326">
        <f>Q!BQ133</f>
        <v>144.09999999999991</v>
      </c>
      <c r="P64" s="328"/>
      <c r="Q64" s="359" t="str">
        <f>Q!BS133</f>
        <v/>
      </c>
    </row>
    <row r="65" spans="1:17" customFormat="false" ht="12" customHeight="1">
      <c r="A65" s="310"/>
      <c r="B65" s="317" t="s">
        <v>317</v>
      </c>
      <c r="C65" s="325">
        <f>Q!BE134</f>
        <v>128</v>
      </c>
      <c r="D65" s="325">
        <f>Q!BF134</f>
        <v>129</v>
      </c>
      <c r="E65" s="325">
        <f>Q!BG134</f>
        <v>167.97899999999981</v>
      </c>
      <c r="F65" s="325">
        <f>Q!BH134</f>
        <v>118.99179366940189</v>
      </c>
      <c r="G65" s="325">
        <f>Q!BI134</f>
        <v>127.53064833333337</v>
      </c>
      <c r="H65" s="325">
        <f>Q!BJ134</f>
        <v>127.68672000007973</v>
      </c>
      <c r="I65" s="326">
        <f>Q!BK134</f>
        <v>126.68282999999019</v>
      </c>
      <c r="J65" s="325">
        <f>Q!BL134</f>
        <v>118.99179366940189</v>
      </c>
      <c r="K65" s="325">
        <f>Q!BM134</f>
        <v>167.97899999999981</v>
      </c>
      <c r="L65" s="327">
        <f t="shared" si="9"/>
        <v>0.38248254856960701</v>
      </c>
      <c r="M65" s="354">
        <f>Q!BO134</f>
        <v>128.13091338779986</v>
      </c>
      <c r="N65" s="325">
        <f>Q!BP134</f>
        <v>127.90000000000009</v>
      </c>
      <c r="O65" s="326">
        <f>Q!BQ134</f>
        <v>128.20000000000027</v>
      </c>
      <c r="P65" s="328"/>
      <c r="Q65" s="329" t="str">
        <f>Q!BS134</f>
        <v/>
      </c>
    </row>
    <row r="66" spans="1:17" customFormat="false" ht="12" customHeight="1">
      <c r="A66" s="310"/>
      <c r="B66" s="317" t="s">
        <v>318</v>
      </c>
      <c r="C66" s="325">
        <f>Q!BE135</f>
        <v>117</v>
      </c>
      <c r="D66" s="325">
        <f>Q!BF135</f>
        <v>117</v>
      </c>
      <c r="E66" s="325">
        <f>Q!BG135</f>
        <v>133.00799999999981</v>
      </c>
      <c r="F66" s="325">
        <f>Q!BH135</f>
        <v>107.56154747948403</v>
      </c>
      <c r="G66" s="325">
        <f>Q!BI135</f>
        <v>116.36636833333296</v>
      </c>
      <c r="H66" s="325">
        <f>Q!BJ135</f>
        <v>116.67264000001978</v>
      </c>
      <c r="I66" s="326">
        <f>Q!BK135</f>
        <v>115.48888999998962</v>
      </c>
      <c r="J66" s="325">
        <f>Q!BL135</f>
        <v>107.56154747948403</v>
      </c>
      <c r="K66" s="325">
        <f>Q!BM135</f>
        <v>133.00799999999981</v>
      </c>
      <c r="L66" s="327">
        <f t="shared" si="9"/>
        <v>0.21785557344610093</v>
      </c>
      <c r="M66" s="354">
        <f>Q!BO135</f>
        <v>116.91269017812965</v>
      </c>
      <c r="N66" s="325">
        <f>Q!BP135</f>
        <v>116.90000000000009</v>
      </c>
      <c r="O66" s="326">
        <f>Q!BQ135</f>
        <v>116.59999999999991</v>
      </c>
      <c r="P66" s="328"/>
      <c r="Q66" s="329" t="str">
        <f>Q!BS135</f>
        <v/>
      </c>
    </row>
    <row r="67" spans="1:17" customFormat="false" ht="12" customHeight="1">
      <c r="A67" s="310"/>
      <c r="B67" s="317" t="s">
        <v>319</v>
      </c>
      <c r="C67" s="325">
        <f>Q!BE136</f>
        <v>10</v>
      </c>
      <c r="D67" s="325">
        <f>Q!BF136</f>
        <v>10</v>
      </c>
      <c r="E67" s="325">
        <f>Q!BG136</f>
        <v>8.4339999999999975</v>
      </c>
      <c r="F67" s="325">
        <f>Q!BH136</f>
        <v>7.620164126611968</v>
      </c>
      <c r="G67" s="325">
        <f>Q!BI136</f>
        <v>10.252884722222234</v>
      </c>
      <c r="H67" s="325">
        <f>Q!BJ136</f>
        <v>10.260096000006001</v>
      </c>
      <c r="I67" s="326">
        <f>Q!BK136</f>
        <v>10.39845400000101</v>
      </c>
      <c r="J67" s="325">
        <f>Q!BL136</f>
        <v>7.620164126611968</v>
      </c>
      <c r="K67" s="325">
        <f>Q!BM136</f>
        <v>10.39845400000101</v>
      </c>
      <c r="L67" s="327">
        <f t="shared" si="9"/>
        <v>0.26966831628882082</v>
      </c>
      <c r="M67" s="354">
        <f>Q!BO136</f>
        <v>10.407856491529003</v>
      </c>
      <c r="N67" s="325">
        <f>Q!BP136</f>
        <v>10.300000000000011</v>
      </c>
      <c r="O67" s="326">
        <f>Q!BQ136</f>
        <v>10.199999999999989</v>
      </c>
      <c r="P67" s="328"/>
      <c r="Q67" s="329" t="str">
        <f>Q!BS136</f>
        <v/>
      </c>
    </row>
    <row r="68" spans="1:17" customFormat="false" ht="12" customHeight="1">
      <c r="A68" s="310"/>
      <c r="B68" s="317" t="s">
        <v>320</v>
      </c>
      <c r="C68" s="325">
        <f>Q!BE137</f>
        <v>8</v>
      </c>
      <c r="D68" s="325">
        <f>Q!BF137</f>
        <v>8</v>
      </c>
      <c r="E68" s="325">
        <f>Q!BG137</f>
        <v>7.0270000000000152</v>
      </c>
      <c r="F68" s="325">
        <f>Q!BH137</f>
        <v>6.154747948417338</v>
      </c>
      <c r="G68" s="325">
        <f>Q!BI137</f>
        <v>8.0982951111110992</v>
      </c>
      <c r="H68" s="325">
        <f>Q!BJ137</f>
        <v>8.1096959999989906</v>
      </c>
      <c r="I68" s="326">
        <f>Q!BK137</f>
        <v>8.2063440000010246</v>
      </c>
      <c r="J68" s="325">
        <f>Q!BL137</f>
        <v>6.154747948417338</v>
      </c>
      <c r="K68" s="325">
        <f>Q!BM137</f>
        <v>8.2063440000010246</v>
      </c>
      <c r="L68" s="327">
        <f t="shared" si="9"/>
        <v>0.25629744471576149</v>
      </c>
      <c r="M68" s="354">
        <f>Q!BO137</f>
        <v>8.2142392429109918</v>
      </c>
      <c r="N68" s="325">
        <f>Q!BP137</f>
        <v>8.2000000000000171</v>
      </c>
      <c r="O68" s="326">
        <f>Q!BQ137</f>
        <v>7.6000000000000227</v>
      </c>
      <c r="P68" s="328"/>
      <c r="Q68" s="329" t="str">
        <f>Q!BS137</f>
        <v/>
      </c>
    </row>
    <row r="69" spans="1:17" customFormat="false" ht="12" customHeight="1">
      <c r="A69" s="310"/>
      <c r="B69" s="317" t="s">
        <v>321</v>
      </c>
      <c r="C69" s="325">
        <f>Q!BE138</f>
        <v>141</v>
      </c>
      <c r="D69" s="325">
        <f>Q!BF138</f>
        <v>141</v>
      </c>
      <c r="E69" s="325">
        <f>Q!BG138</f>
        <v>167.97899999999981</v>
      </c>
      <c r="F69" s="325">
        <f>Q!BH138</f>
        <v>149.4724501758501</v>
      </c>
      <c r="G69" s="325">
        <f>Q!BI138</f>
        <v>140.47683166666729</v>
      </c>
      <c r="H69" s="325">
        <f>Q!BJ138</f>
        <v>140.87136000008968</v>
      </c>
      <c r="I69" s="326">
        <f>Q!BK138</f>
        <v>139.44412999999986</v>
      </c>
      <c r="J69" s="325">
        <f>Q!BL138</f>
        <v>139.44412999999986</v>
      </c>
      <c r="K69" s="325">
        <f>Q!BM138</f>
        <v>167.97899999999981</v>
      </c>
      <c r="L69" s="327">
        <f t="shared" si="9"/>
        <v>0.20179348424527738</v>
      </c>
      <c r="M69" s="354">
        <f>Q!BO138</f>
        <v>141.21890042766972</v>
      </c>
      <c r="N69" s="325">
        <f>Q!BP138</f>
        <v>141.09999999999991</v>
      </c>
      <c r="O69" s="326">
        <f>Q!BQ138</f>
        <v>141.90000000000009</v>
      </c>
      <c r="P69" s="328"/>
      <c r="Q69" s="329" t="str">
        <f>Q!BS138</f>
        <v/>
      </c>
    </row>
    <row r="70" spans="1:17" customFormat="false" ht="12" customHeight="1">
      <c r="A70" s="310"/>
      <c r="B70" s="317" t="s">
        <v>322</v>
      </c>
      <c r="C70" s="325">
        <f>Q!BE139</f>
        <v>129</v>
      </c>
      <c r="D70" s="325">
        <f>Q!BF139</f>
        <v>129</v>
      </c>
      <c r="E70" s="325">
        <f>Q!BG139</f>
        <v>146.72599999999966</v>
      </c>
      <c r="F70" s="325">
        <f>Q!BH139</f>
        <v>137.45603751465387</v>
      </c>
      <c r="G70" s="325">
        <f>Q!BI139</f>
        <v>128.51382777777735</v>
      </c>
      <c r="H70" s="325">
        <f>Q!BJ139</f>
        <v>129.11135999999988</v>
      </c>
      <c r="I70" s="326">
        <f>Q!BK139</f>
        <v>128.26869999998962</v>
      </c>
      <c r="J70" s="325">
        <f>Q!BL139</f>
        <v>128.26869999998962</v>
      </c>
      <c r="K70" s="325">
        <f>Q!BM139</f>
        <v>146.72599999999966</v>
      </c>
      <c r="L70" s="327">
        <f t="shared" si="9"/>
        <v>0.14292619345979118</v>
      </c>
      <c r="M70" s="354">
        <f>Q!BO139</f>
        <v>129.31604082254989</v>
      </c>
      <c r="N70" s="325">
        <f>Q!BP139</f>
        <v>129.19999999999982</v>
      </c>
      <c r="O70" s="326">
        <f>Q!BQ139</f>
        <v>128.90000000000009</v>
      </c>
      <c r="P70" s="328"/>
      <c r="Q70" s="329" t="str">
        <f>Q!BS139</f>
        <v/>
      </c>
    </row>
    <row r="71" spans="1:17" customFormat="false" ht="12" customHeight="1">
      <c r="A71" s="310"/>
      <c r="B71" s="317" t="s">
        <v>323</v>
      </c>
      <c r="C71" s="325">
        <f>Q!BE140</f>
        <v>149</v>
      </c>
      <c r="D71" s="325">
        <f>Q!BF140</f>
        <v>149</v>
      </c>
      <c r="E71" s="325">
        <f>Q!BG140</f>
        <v>181.38699999999972</v>
      </c>
      <c r="F71" s="325">
        <f>Q!BH140</f>
        <v>160.60961313012922</v>
      </c>
      <c r="G71" s="325">
        <f>Q!BI140</f>
        <v>148.76441277777803</v>
      </c>
      <c r="H71" s="325">
        <f>Q!BJ140</f>
        <v>149.35872000001018</v>
      </c>
      <c r="I71" s="326">
        <f>Q!BK140</f>
        <v>147.95115000001988</v>
      </c>
      <c r="J71" s="325">
        <f>Q!BL140</f>
        <v>147.95115000001988</v>
      </c>
      <c r="K71" s="325">
        <f>Q!BM140</f>
        <v>181.38699999999972</v>
      </c>
      <c r="L71" s="327">
        <f t="shared" si="9"/>
        <v>0.22369385246557727</v>
      </c>
      <c r="M71" s="354">
        <f>Q!BO140</f>
        <v>149.11442397428027</v>
      </c>
      <c r="N71" s="325">
        <f>Q!BP140</f>
        <v>149.40000000000009</v>
      </c>
      <c r="O71" s="326">
        <f>Q!BQ140</f>
        <v>149.90000000000009</v>
      </c>
      <c r="P71" s="328"/>
      <c r="Q71" s="329" t="str">
        <f>Q!BS140</f>
        <v/>
      </c>
    </row>
    <row r="72" spans="1:17" customFormat="false" ht="12" customHeight="1">
      <c r="A72" s="310"/>
      <c r="B72" s="317" t="s">
        <v>324</v>
      </c>
      <c r="C72" s="325">
        <f>Q!BE141</f>
        <v>73</v>
      </c>
      <c r="D72" s="325">
        <f>Q!BF141</f>
        <v>73</v>
      </c>
      <c r="E72" s="325">
        <f>Q!BG141</f>
        <v>68.705999999999904</v>
      </c>
      <c r="F72" s="325">
        <f>Q!BH141</f>
        <v>79.132473622508996</v>
      </c>
      <c r="G72" s="325">
        <f>Q!BI141</f>
        <v>73.282219444444308</v>
      </c>
      <c r="H72" s="325">
        <f>Q!BJ141</f>
        <v>73.160640000010062</v>
      </c>
      <c r="I72" s="326">
        <f>Q!BK141</f>
        <v>73.001990000009982</v>
      </c>
      <c r="J72" s="325">
        <f>Q!BL141</f>
        <v>68.705999999999904</v>
      </c>
      <c r="K72" s="325">
        <f>Q!BM141</f>
        <v>79.132473622508996</v>
      </c>
      <c r="L72" s="327">
        <f t="shared" si="9"/>
        <v>0.14197648426266174</v>
      </c>
      <c r="M72" s="354">
        <f>Q!BO141</f>
        <v>73.514096591229873</v>
      </c>
      <c r="N72" s="325">
        <f>Q!BP141</f>
        <v>73.200000000000045</v>
      </c>
      <c r="O72" s="326">
        <f>Q!BQ141</f>
        <v>73.599999999999909</v>
      </c>
      <c r="P72" s="328"/>
      <c r="Q72" s="329" t="str">
        <f>Q!BS141</f>
        <v/>
      </c>
    </row>
    <row r="73" spans="1:17" customFormat="false" ht="12" customHeight="1">
      <c r="A73" s="310"/>
      <c r="B73" s="317" t="s">
        <v>325</v>
      </c>
      <c r="C73" s="325">
        <f>Q!BE142</f>
        <v>117</v>
      </c>
      <c r="D73" s="325">
        <f>Q!BF142</f>
        <v>118</v>
      </c>
      <c r="E73" s="325">
        <f>Q!BG142</f>
        <v>135.13200000000006</v>
      </c>
      <c r="F73" s="325">
        <f>Q!BH142</f>
        <v>188.15943728018806</v>
      </c>
      <c r="G73" s="325">
        <f>Q!BI142</f>
        <v>119.3937886111114</v>
      </c>
      <c r="H73" s="325">
        <f>Q!BJ142</f>
        <v>118.48704000000998</v>
      </c>
      <c r="I73" s="326">
        <f>Q!BK142</f>
        <v>118.12943000000996</v>
      </c>
      <c r="J73" s="325">
        <f>Q!BL142</f>
        <v>117</v>
      </c>
      <c r="K73" s="325">
        <f>Q!BM142</f>
        <v>188.15943728018806</v>
      </c>
      <c r="L73" s="327">
        <f t="shared" si="9"/>
        <v>0.60121025187678856</v>
      </c>
      <c r="M73" s="354">
        <f>Q!BO142</f>
        <v>118.28095740907997</v>
      </c>
      <c r="N73" s="325">
        <f>Q!BP142</f>
        <v>118.59999999999991</v>
      </c>
      <c r="O73" s="326">
        <f>Q!BQ142</f>
        <v>118.20000000000005</v>
      </c>
      <c r="P73" s="328"/>
      <c r="Q73" s="329" t="str">
        <f>Q!BS142</f>
        <v/>
      </c>
    </row>
    <row r="74" spans="1:17" customFormat="false" ht="12" customHeight="1">
      <c r="A74" s="310"/>
      <c r="B74" s="317" t="s">
        <v>326</v>
      </c>
      <c r="C74" s="325">
        <f>Q!BE143</f>
        <v>109</v>
      </c>
      <c r="D74" s="325">
        <f>Q!BF143</f>
        <v>139</v>
      </c>
      <c r="E74" s="325">
        <f>Q!BG143</f>
        <v>171.24500000000012</v>
      </c>
      <c r="F74" s="325">
        <f>Q!BH143</f>
        <v>215.41617819460748</v>
      </c>
      <c r="G74" s="325">
        <f>Q!BI143</f>
        <v>140.07732361111107</v>
      </c>
      <c r="H74" s="325">
        <f>Q!BJ143</f>
        <v>139.24512000001005</v>
      </c>
      <c r="I74" s="326">
        <f>Q!BK143</f>
        <v>138.83080000001019</v>
      </c>
      <c r="J74" s="325">
        <f>Q!BL143</f>
        <v>109</v>
      </c>
      <c r="K74" s="325">
        <f>Q!BM143</f>
        <v>215.41617819460748</v>
      </c>
      <c r="L74" s="327">
        <f t="shared" si="9"/>
        <v>0.76504372506662899</v>
      </c>
      <c r="M74" s="354">
        <f>Q!BO143</f>
        <v>138.89449458070999</v>
      </c>
      <c r="N74" s="325">
        <f>Q!BP143</f>
        <v>139.39999999999986</v>
      </c>
      <c r="O74" s="326">
        <f>Q!BQ143</f>
        <v>139</v>
      </c>
      <c r="P74" s="328"/>
      <c r="Q74" s="329" t="str">
        <f>Q!BS143</f>
        <v/>
      </c>
    </row>
    <row r="75" spans="1:17" customFormat="false" ht="12" customHeight="1">
      <c r="A75" s="310"/>
      <c r="B75" s="317" t="s">
        <v>327</v>
      </c>
      <c r="C75" s="325">
        <f>Q!BE144</f>
        <v>18</v>
      </c>
      <c r="D75" s="325">
        <f>Q!BF144</f>
        <v>18</v>
      </c>
      <c r="E75" s="325">
        <f>Q!BG144</f>
        <v>14.516999999999996</v>
      </c>
      <c r="F75" s="325">
        <f>Q!BH144</f>
        <v>23.739742086752642</v>
      </c>
      <c r="G75" s="325">
        <f>Q!BI144</f>
        <v>18.183160361111135</v>
      </c>
      <c r="H75" s="325">
        <f>Q!BJ144</f>
        <v>18.023711999998</v>
      </c>
      <c r="I75" s="326">
        <f>Q!BK144</f>
        <v>18.167645999999991</v>
      </c>
      <c r="J75" s="325">
        <f>Q!BL144</f>
        <v>14.516999999999996</v>
      </c>
      <c r="K75" s="325">
        <f>Q!BM144</f>
        <v>23.739742086752642</v>
      </c>
      <c r="L75" s="327">
        <f t="shared" si="9"/>
        <v>0.50992483304666414</v>
      </c>
      <c r="M75" s="354">
        <f>Q!BO144</f>
        <v>18.059421128693998</v>
      </c>
      <c r="N75" s="325">
        <f>Q!BP144</f>
        <v>18</v>
      </c>
      <c r="O75" s="326">
        <f>Q!BQ144</f>
        <v>18.200000000000017</v>
      </c>
      <c r="P75" s="328"/>
      <c r="Q75" s="329" t="str">
        <f>Q!BS144</f>
        <v/>
      </c>
    </row>
    <row r="76" spans="1:17" customFormat="false" ht="12" customHeight="1">
      <c r="A76" s="310"/>
      <c r="B76" s="317" t="s">
        <v>328</v>
      </c>
      <c r="C76" s="325">
        <f>Q!BE145</f>
        <v>23</v>
      </c>
      <c r="D76" s="325">
        <f>Q!BF145</f>
        <v>23</v>
      </c>
      <c r="E76" s="325">
        <f>Q!BG145</f>
        <v>18.313999999999993</v>
      </c>
      <c r="F76" s="325">
        <f>Q!BH145</f>
        <v>27.549824150058583</v>
      </c>
      <c r="G76" s="325">
        <f>Q!BI145</f>
        <v>22.808338611111111</v>
      </c>
      <c r="H76" s="325">
        <f>Q!BJ145</f>
        <v>22.625567999999987</v>
      </c>
      <c r="I76" s="326">
        <f>Q!BK145</f>
        <v>22.791477999999017</v>
      </c>
      <c r="J76" s="325">
        <f>Q!BL145</f>
        <v>18.313999999999993</v>
      </c>
      <c r="K76" s="325">
        <f>Q!BM145</f>
        <v>27.549824150058583</v>
      </c>
      <c r="L76" s="327">
        <f t="shared" si="9"/>
        <v>0.40807057684773218</v>
      </c>
      <c r="M76" s="354">
        <f>Q!BO145</f>
        <v>22.698726402209019</v>
      </c>
      <c r="N76" s="325">
        <f>Q!BP145</f>
        <v>22.599999999999994</v>
      </c>
      <c r="O76" s="326">
        <f>Q!BQ145</f>
        <v>22.599999999999994</v>
      </c>
      <c r="P76" s="328"/>
      <c r="Q76" s="329" t="str">
        <f>Q!BS145</f>
        <v/>
      </c>
    </row>
    <row r="77" spans="1:17" customFormat="false" ht="12" customHeight="1" thickBot="1">
      <c r="A77" s="310"/>
      <c r="B77" s="331" t="s">
        <v>329</v>
      </c>
      <c r="C77" s="333">
        <f>Q!BE146</f>
        <v>154</v>
      </c>
      <c r="D77" s="333">
        <f>Q!BF146</f>
        <v>153</v>
      </c>
      <c r="E77" s="333">
        <f>Q!BG146</f>
        <v>192.67399999999998</v>
      </c>
      <c r="F77" s="333">
        <f>Q!BH146</f>
        <v>181.12543962485415</v>
      </c>
      <c r="G77" s="334">
        <f>Q!BI146</f>
        <v>153.73564444444401</v>
      </c>
      <c r="H77" s="333">
        <f>Q!BJ146</f>
        <v>154.5600000000095</v>
      </c>
      <c r="I77" s="335">
        <f>Q!BK146</f>
        <v>154.5600000000095</v>
      </c>
      <c r="J77" s="333">
        <f>Q!BL146</f>
        <v>153</v>
      </c>
      <c r="K77" s="333">
        <f>Q!BM146</f>
        <v>192.67399999999998</v>
      </c>
      <c r="L77" s="327">
        <f t="shared" si="9"/>
        <v>0.25669903777881015</v>
      </c>
      <c r="M77" s="357">
        <f>Q!BO146</f>
        <v>154.46360010495027</v>
      </c>
      <c r="N77" s="333">
        <f>Q!BP146</f>
        <v>154.60000000000036</v>
      </c>
      <c r="O77" s="335">
        <f>Q!BQ146</f>
        <v>154.60000000000036</v>
      </c>
      <c r="P77" s="328"/>
      <c r="Q77" s="339" t="str">
        <f>Q!BS146</f>
        <v/>
      </c>
    </row>
    <row r="78" spans="1:17" s="484" customFormat="1" ht="16" thickTop="1">
      <c r="A78" s="487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45" top="0.3" bottom="0.33" header="0.5" footer="0.5"/>
  <pageSetup scale="8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1" enableFormatConditionsCalculation="false">
    <pageSetUpPr fitToPage="1"/>
  </sheetPr>
  <dimension ref="A1:Q592"/>
  <sheetViews>
    <sheetView defaultGridColor="false" colorId="22" workbookViewId="0">
      <selection activeCell="B3" sqref="B3:Q3"/>
    </sheetView>
  </sheetViews>
  <sheetFormatPr baseColWidth="10" defaultColWidth="9.7109375" defaultRowHeight="16"/>
  <cols>
    <col min="1" max="1" width="0.7109375" customWidth="1"/>
    <col min="2" max="9" width="6.7109375" style="307" customWidth="1"/>
    <col min="10" max="11" width="5.7109375" style="307" customWidth="1"/>
    <col min="12" max="12" width="7.42578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43"/>
      <c r="B7" s="309" t="s">
        <v>822</v>
      </c>
      <c r="C7" s="343"/>
      <c r="D7" s="343"/>
      <c r="E7" s="343"/>
      <c r="F7" s="344"/>
      <c r="G7" s="344"/>
      <c r="H7" s="344"/>
      <c r="I7" s="343"/>
      <c r="J7" s="343"/>
      <c r="K7" s="343"/>
      <c r="L7" s="343"/>
      <c r="M7" s="343"/>
      <c r="N7" s="343"/>
      <c r="O7" s="343"/>
      <c r="P7" s="343"/>
      <c r="Q7" s="310"/>
    </row>
    <row r="8" spans="1:17" customFormat="false" ht="12" customHeight="1" thickTop="1">
      <c r="A8" s="348"/>
      <c r="B8" s="312" t="s">
        <v>167</v>
      </c>
      <c r="C8" s="313"/>
      <c r="D8" s="346"/>
      <c r="E8" s="313"/>
      <c r="F8" s="346"/>
      <c r="G8" s="346"/>
      <c r="H8" s="346"/>
      <c r="I8" s="314"/>
      <c r="J8" s="611" t="s">
        <v>391</v>
      </c>
      <c r="K8" s="612"/>
      <c r="L8" s="613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5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50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55"/>
      <c r="B11" s="317" t="s">
        <v>330</v>
      </c>
      <c r="C11" s="325">
        <f>A!J163</f>
        <v>3656</v>
      </c>
      <c r="D11" s="325">
        <f>A!D163</f>
        <v>3656</v>
      </c>
      <c r="E11" s="325">
        <f>A!C163</f>
        <v>3654.42</v>
      </c>
      <c r="F11" s="325">
        <f>A!B163</f>
        <v>3655.3341148886284</v>
      </c>
      <c r="G11" s="325">
        <f>A!K163</f>
        <v>3654.1271522222223</v>
      </c>
      <c r="H11" s="325">
        <f>A!E163</f>
        <v>3656.08319999996</v>
      </c>
      <c r="I11" s="326">
        <f>A!F163</f>
        <v>3655.58591999997</v>
      </c>
      <c r="J11" s="325">
        <f t="shared" ref="J11:J24" si="0">MINA(C11:I11)</f>
        <v>3654.1271522222223</v>
      </c>
      <c r="K11" s="325">
        <f t="shared" ref="K11:K24" si="1">MAXA(C11:I11)</f>
        <v>3656.08319999996</v>
      </c>
      <c r="L11" s="327">
        <f>IF(AVERAGE(M11:O11)=0,0,ABS((K11-J11)/(AVERAGE(M11:O11))))</f>
        <v>5.3497980640101594E-4</v>
      </c>
      <c r="M11" s="325">
        <f>A!G163</f>
        <v>3656.3062334707602</v>
      </c>
      <c r="N11" s="325">
        <f>A!H163</f>
        <v>3656.3</v>
      </c>
      <c r="O11" s="326">
        <f>A!I163</f>
        <v>3656.3</v>
      </c>
      <c r="P11" s="455"/>
      <c r="Q11" s="329" t="str">
        <f>A!L163</f>
        <v/>
      </c>
    </row>
    <row r="12" spans="1:17" customFormat="false" ht="12" customHeight="1">
      <c r="A12" s="355"/>
      <c r="B12" s="317" t="s">
        <v>317</v>
      </c>
      <c r="C12" s="325">
        <f>A!J164</f>
        <v>3637</v>
      </c>
      <c r="D12" s="325">
        <f>A!D164</f>
        <v>3637</v>
      </c>
      <c r="E12" s="325">
        <f>A!C164</f>
        <v>3635.6010000000001</v>
      </c>
      <c r="F12" s="325">
        <f>A!B164</f>
        <v>3636.5767878077377</v>
      </c>
      <c r="G12" s="325">
        <f>A!K164</f>
        <v>3635.5344833333334</v>
      </c>
      <c r="H12" s="325">
        <f>A!E164</f>
        <v>3636.9244799999501</v>
      </c>
      <c r="I12" s="326">
        <f>A!F164</f>
        <v>3636.55339</v>
      </c>
      <c r="J12" s="325">
        <f t="shared" si="0"/>
        <v>3635.5344833333334</v>
      </c>
      <c r="K12" s="325">
        <f t="shared" si="1"/>
        <v>3637</v>
      </c>
      <c r="L12" s="327">
        <f t="shared" ref="L12:L24" si="2">IF(AVERAGE(M12:O12)=0,0,ABS((K12-J12)/(AVERAGE(M12:O12))))</f>
        <v>4.0293501279367431E-4</v>
      </c>
      <c r="M12" s="325">
        <f>A!G164</f>
        <v>3637.1128926604802</v>
      </c>
      <c r="N12" s="325">
        <f>A!H164</f>
        <v>3637.1</v>
      </c>
      <c r="O12" s="326">
        <f>A!I164</f>
        <v>3637.1</v>
      </c>
      <c r="P12" s="354"/>
      <c r="Q12" s="329" t="str">
        <f>A!L164</f>
        <v/>
      </c>
    </row>
    <row r="13" spans="1:17" customFormat="false" ht="12" customHeight="1">
      <c r="A13" s="355"/>
      <c r="B13" s="317" t="s">
        <v>318</v>
      </c>
      <c r="C13" s="325">
        <f>A!J165</f>
        <v>3632</v>
      </c>
      <c r="D13" s="325">
        <f>A!D165</f>
        <v>3632</v>
      </c>
      <c r="E13" s="325">
        <f>A!C165</f>
        <v>3630.4720000000002</v>
      </c>
      <c r="F13" s="325">
        <f>A!B165</f>
        <v>3631.594372801876</v>
      </c>
      <c r="G13" s="325">
        <f>A!K165</f>
        <v>3630.5353061111114</v>
      </c>
      <c r="H13" s="325">
        <f>A!E165</f>
        <v>3631.7567999999501</v>
      </c>
      <c r="I13" s="326">
        <f>A!F165</f>
        <v>3631.3216200000002</v>
      </c>
      <c r="J13" s="325">
        <f t="shared" si="0"/>
        <v>3630.4720000000002</v>
      </c>
      <c r="K13" s="325">
        <f t="shared" si="1"/>
        <v>3632</v>
      </c>
      <c r="L13" s="327">
        <f t="shared" si="2"/>
        <v>4.2071298147639121E-4</v>
      </c>
      <c r="M13" s="325">
        <f>A!G165</f>
        <v>3631.9892953835902</v>
      </c>
      <c r="N13" s="325">
        <f>A!H165</f>
        <v>3631.9</v>
      </c>
      <c r="O13" s="326">
        <f>A!I165</f>
        <v>3631.9</v>
      </c>
      <c r="P13" s="354"/>
      <c r="Q13" s="329" t="str">
        <f>A!L165</f>
        <v/>
      </c>
    </row>
    <row r="14" spans="1:17" customFormat="false" ht="12" customHeight="1">
      <c r="A14" s="355"/>
      <c r="B14" s="317" t="s">
        <v>319</v>
      </c>
      <c r="C14" s="325">
        <f>A!J166</f>
        <v>209</v>
      </c>
      <c r="D14" s="325">
        <f>A!D166</f>
        <v>209</v>
      </c>
      <c r="E14" s="325">
        <f>A!C166</f>
        <v>207.34399999999999</v>
      </c>
      <c r="F14" s="325">
        <f>A!B166</f>
        <v>207.50293083235638</v>
      </c>
      <c r="G14" s="325">
        <f>A!K166</f>
        <v>206.74753944444444</v>
      </c>
      <c r="H14" s="325">
        <f>A!E166</f>
        <v>208.725215999997</v>
      </c>
      <c r="I14" s="326">
        <f>A!F166</f>
        <v>209.371025</v>
      </c>
      <c r="J14" s="325">
        <f t="shared" si="0"/>
        <v>206.74753944444444</v>
      </c>
      <c r="K14" s="325">
        <f t="shared" si="1"/>
        <v>209.371025</v>
      </c>
      <c r="L14" s="327">
        <f t="shared" si="2"/>
        <v>1.2553638966927122E-2</v>
      </c>
      <c r="M14" s="325">
        <f>A!G166</f>
        <v>208.94623347075699</v>
      </c>
      <c r="N14" s="325">
        <f>A!H166</f>
        <v>209</v>
      </c>
      <c r="O14" s="326">
        <f>A!I166</f>
        <v>209</v>
      </c>
      <c r="P14" s="354"/>
      <c r="Q14" s="329" t="str">
        <f>A!L166</f>
        <v/>
      </c>
    </row>
    <row r="15" spans="1:17" customFormat="false" ht="12" customHeight="1">
      <c r="A15" s="355"/>
      <c r="B15" s="317" t="s">
        <v>320</v>
      </c>
      <c r="C15" s="325">
        <f>A!J167</f>
        <v>190</v>
      </c>
      <c r="D15" s="325">
        <f>A!D167</f>
        <v>190</v>
      </c>
      <c r="E15" s="325">
        <f>A!C167</f>
        <v>188.50299999999999</v>
      </c>
      <c r="F15" s="325">
        <f>A!B167</f>
        <v>188.45252051582651</v>
      </c>
      <c r="G15" s="325">
        <f>A!K167</f>
        <v>188.18317405555558</v>
      </c>
      <c r="H15" s="325">
        <f>A!E167</f>
        <v>189.56515200000101</v>
      </c>
      <c r="I15" s="326">
        <f>A!F167</f>
        <v>190.35797199999999</v>
      </c>
      <c r="J15" s="325">
        <f t="shared" si="0"/>
        <v>188.18317405555558</v>
      </c>
      <c r="K15" s="325">
        <f t="shared" si="1"/>
        <v>190.35797199999999</v>
      </c>
      <c r="L15" s="327">
        <f t="shared" si="2"/>
        <v>1.1463341252357045E-2</v>
      </c>
      <c r="M15" s="325">
        <f>A!G167</f>
        <v>189.75289266048</v>
      </c>
      <c r="N15" s="325">
        <f>A!H167</f>
        <v>189.7</v>
      </c>
      <c r="O15" s="326">
        <f>A!I167</f>
        <v>189.7</v>
      </c>
      <c r="P15" s="354"/>
      <c r="Q15" s="329" t="str">
        <f>A!L167</f>
        <v/>
      </c>
    </row>
    <row r="16" spans="1:17" customFormat="false" ht="12" customHeight="1">
      <c r="A16" s="355"/>
      <c r="B16" s="317" t="s">
        <v>321</v>
      </c>
      <c r="C16" s="325">
        <f>A!J168</f>
        <v>4376</v>
      </c>
      <c r="D16" s="325">
        <f>A!D168</f>
        <v>4376</v>
      </c>
      <c r="E16" s="325">
        <f>A!C168</f>
        <v>4374.8010000000004</v>
      </c>
      <c r="F16" s="325">
        <f>A!B168</f>
        <v>4376.0257913247369</v>
      </c>
      <c r="G16" s="325">
        <f>A!K168</f>
        <v>4374.7467583333328</v>
      </c>
      <c r="H16" s="325">
        <f>A!E168</f>
        <v>4376.1244800000504</v>
      </c>
      <c r="I16" s="326">
        <f>A!F168</f>
        <v>4375.5775000000103</v>
      </c>
      <c r="J16" s="325">
        <f t="shared" si="0"/>
        <v>4374.7467583333328</v>
      </c>
      <c r="K16" s="325">
        <f t="shared" si="1"/>
        <v>4376.1244800000504</v>
      </c>
      <c r="L16" s="327">
        <f t="shared" si="2"/>
        <v>3.1481395557613677E-4</v>
      </c>
      <c r="M16" s="325">
        <f>A!G168</f>
        <v>4376.3128926604804</v>
      </c>
      <c r="N16" s="325">
        <f>A!H168</f>
        <v>4376.3</v>
      </c>
      <c r="O16" s="326">
        <f>A!I168</f>
        <v>4376.3</v>
      </c>
      <c r="P16" s="354"/>
      <c r="Q16" s="329" t="str">
        <f>A!L168</f>
        <v/>
      </c>
    </row>
    <row r="17" spans="1:17" customFormat="false" ht="12" customHeight="1">
      <c r="A17" s="355"/>
      <c r="B17" s="317" t="s">
        <v>322</v>
      </c>
      <c r="C17" s="325">
        <f>A!J169</f>
        <v>4371</v>
      </c>
      <c r="D17" s="325">
        <f>A!D169</f>
        <v>4371</v>
      </c>
      <c r="E17" s="325">
        <f>A!C169</f>
        <v>4369.652</v>
      </c>
      <c r="F17" s="325">
        <f>A!B169</f>
        <v>4371.0433763188748</v>
      </c>
      <c r="G17" s="325">
        <f>A!K169</f>
        <v>4369.7195533333334</v>
      </c>
      <c r="H17" s="325">
        <f>A!E169</f>
        <v>4370.9567999999399</v>
      </c>
      <c r="I17" s="326">
        <f>A!F169</f>
        <v>4370.6181399999896</v>
      </c>
      <c r="J17" s="325">
        <f t="shared" si="0"/>
        <v>4369.652</v>
      </c>
      <c r="K17" s="325">
        <f t="shared" si="1"/>
        <v>4371.0433763188748</v>
      </c>
      <c r="L17" s="327">
        <f t="shared" si="2"/>
        <v>3.1831045831101981E-4</v>
      </c>
      <c r="M17" s="325">
        <f>A!G169</f>
        <v>4371.1892953835904</v>
      </c>
      <c r="N17" s="325">
        <f>A!H169</f>
        <v>4371.1000000000004</v>
      </c>
      <c r="O17" s="326">
        <f>A!I169</f>
        <v>4371.1000000000004</v>
      </c>
      <c r="P17" s="354"/>
      <c r="Q17" s="329" t="str">
        <f>A!L169</f>
        <v/>
      </c>
    </row>
    <row r="18" spans="1:17" customFormat="false" ht="12" customHeight="1">
      <c r="A18" s="355"/>
      <c r="B18" s="317" t="s">
        <v>323</v>
      </c>
      <c r="C18" s="325">
        <f>A!J170</f>
        <v>4388</v>
      </c>
      <c r="D18" s="325">
        <f>A!D170</f>
        <v>4388</v>
      </c>
      <c r="E18" s="325">
        <f>A!C170</f>
        <v>4386.0709999999999</v>
      </c>
      <c r="F18" s="325">
        <f>A!B170</f>
        <v>4387.4560375146539</v>
      </c>
      <c r="G18" s="325">
        <f>A!K170</f>
        <v>4385.9247822222223</v>
      </c>
      <c r="H18" s="325">
        <f>A!E170</f>
        <v>4387.7097599999697</v>
      </c>
      <c r="I18" s="326">
        <f>A!F170</f>
        <v>4387.1605199999804</v>
      </c>
      <c r="J18" s="325">
        <f t="shared" si="0"/>
        <v>4385.9247822222223</v>
      </c>
      <c r="K18" s="325">
        <f t="shared" si="1"/>
        <v>4388</v>
      </c>
      <c r="L18" s="327">
        <f t="shared" si="2"/>
        <v>4.7294321540929595E-4</v>
      </c>
      <c r="M18" s="325">
        <f>A!G170</f>
        <v>4387.8381081080397</v>
      </c>
      <c r="N18" s="325">
        <f>A!H170</f>
        <v>4387.8999999999996</v>
      </c>
      <c r="O18" s="326">
        <f>A!I170</f>
        <v>4387.8999999999996</v>
      </c>
      <c r="P18" s="354"/>
      <c r="Q18" s="329" t="str">
        <f>A!L170</f>
        <v/>
      </c>
    </row>
    <row r="19" spans="1:17" customFormat="false" ht="12" customHeight="1">
      <c r="A19" s="355"/>
      <c r="B19" s="317" t="s">
        <v>324</v>
      </c>
      <c r="C19" s="325">
        <f>A!J171</f>
        <v>2159</v>
      </c>
      <c r="D19" s="325">
        <f>A!D171</f>
        <v>2159</v>
      </c>
      <c r="E19" s="325">
        <f>A!C171</f>
        <v>2157.3510000000001</v>
      </c>
      <c r="F19" s="325">
        <f>A!B171</f>
        <v>2157.9718640093788</v>
      </c>
      <c r="G19" s="325">
        <f>A!K171</f>
        <v>2157.1387694444447</v>
      </c>
      <c r="H19" s="325">
        <f>A!E171</f>
        <v>2158.52447999999</v>
      </c>
      <c r="I19" s="326">
        <f>A!F171</f>
        <v>2158.6210299999998</v>
      </c>
      <c r="J19" s="325">
        <f t="shared" si="0"/>
        <v>2157.1387694444447</v>
      </c>
      <c r="K19" s="325">
        <f t="shared" si="1"/>
        <v>2159</v>
      </c>
      <c r="L19" s="327">
        <f t="shared" si="2"/>
        <v>8.6219801279158051E-4</v>
      </c>
      <c r="M19" s="325">
        <f>A!G171</f>
        <v>2158.7128926604801</v>
      </c>
      <c r="N19" s="325">
        <f>A!H171</f>
        <v>2158.6999999999998</v>
      </c>
      <c r="O19" s="326">
        <f>A!I171</f>
        <v>2158.6999999999998</v>
      </c>
      <c r="P19" s="354"/>
      <c r="Q19" s="329" t="str">
        <f>A!L171</f>
        <v/>
      </c>
    </row>
    <row r="20" spans="1:17" customFormat="false" ht="12" customHeight="1">
      <c r="A20" s="355"/>
      <c r="B20" s="317" t="s">
        <v>325</v>
      </c>
      <c r="C20" s="325">
        <f>A!J172</f>
        <v>4376</v>
      </c>
      <c r="D20" s="325">
        <f>A!D172</f>
        <v>4376</v>
      </c>
      <c r="E20" s="325">
        <f>A!C172</f>
        <v>4374.8519999999999</v>
      </c>
      <c r="F20" s="325">
        <f>A!B172</f>
        <v>4376.025791324736</v>
      </c>
      <c r="G20" s="325">
        <f>A!K172</f>
        <v>4374.7388886111112</v>
      </c>
      <c r="H20" s="325">
        <f>A!E172</f>
        <v>4376.1244800000504</v>
      </c>
      <c r="I20" s="326">
        <f>A!F172</f>
        <v>4375.9706799999803</v>
      </c>
      <c r="J20" s="325">
        <f t="shared" si="0"/>
        <v>4374.7388886111112</v>
      </c>
      <c r="K20" s="325">
        <f t="shared" si="1"/>
        <v>4376.1244800000504</v>
      </c>
      <c r="L20" s="327">
        <f t="shared" si="2"/>
        <v>3.1661221312097537E-4</v>
      </c>
      <c r="M20" s="325">
        <f>A!G172</f>
        <v>4376.3128926604804</v>
      </c>
      <c r="N20" s="325">
        <f>A!H172</f>
        <v>4376.3</v>
      </c>
      <c r="O20" s="326">
        <f>A!I172</f>
        <v>4376.3</v>
      </c>
      <c r="P20" s="354"/>
      <c r="Q20" s="329" t="str">
        <f>A!L172</f>
        <v/>
      </c>
    </row>
    <row r="21" spans="1:17" customFormat="false" ht="12" customHeight="1">
      <c r="A21" s="355"/>
      <c r="B21" s="317" t="s">
        <v>326</v>
      </c>
      <c r="C21" s="325">
        <f>A!J173</f>
        <v>4396</v>
      </c>
      <c r="D21" s="325">
        <f>A!D173</f>
        <v>4396</v>
      </c>
      <c r="E21" s="325">
        <f>A!C173</f>
        <v>4393.6490000000003</v>
      </c>
      <c r="F21" s="325">
        <f>A!B173</f>
        <v>4394.7831184056276</v>
      </c>
      <c r="G21" s="325">
        <f>A!K173</f>
        <v>4393.3106761111112</v>
      </c>
      <c r="H21" s="325">
        <f>A!E173</f>
        <v>4395.2831999999598</v>
      </c>
      <c r="I21" s="326">
        <f>A!F173</f>
        <v>4395.0924600000099</v>
      </c>
      <c r="J21" s="325">
        <f t="shared" si="0"/>
        <v>4393.3106761111112</v>
      </c>
      <c r="K21" s="325">
        <f t="shared" si="1"/>
        <v>4396</v>
      </c>
      <c r="L21" s="327">
        <f t="shared" si="2"/>
        <v>6.118354265959989E-4</v>
      </c>
      <c r="M21" s="325">
        <f>A!G173</f>
        <v>4395.50623347076</v>
      </c>
      <c r="N21" s="325">
        <f>A!H173</f>
        <v>4395.5</v>
      </c>
      <c r="O21" s="326">
        <f>A!I173</f>
        <v>4395.5</v>
      </c>
      <c r="P21" s="354"/>
      <c r="Q21" s="329" t="str">
        <f>A!L173</f>
        <v/>
      </c>
    </row>
    <row r="22" spans="1:17" customFormat="false" ht="12" customHeight="1">
      <c r="A22" s="355"/>
      <c r="B22" s="317" t="s">
        <v>327</v>
      </c>
      <c r="C22" s="325">
        <f>A!J174</f>
        <v>557</v>
      </c>
      <c r="D22" s="325">
        <f>A!D174</f>
        <v>559</v>
      </c>
      <c r="E22" s="325">
        <f>A!C174</f>
        <v>558.09</v>
      </c>
      <c r="F22" s="325">
        <f>A!B174</f>
        <v>558.03048065650648</v>
      </c>
      <c r="G22" s="325">
        <f>A!K174</f>
        <v>557.78129686111106</v>
      </c>
      <c r="H22" s="325">
        <f>A!E174</f>
        <v>559.16515199999606</v>
      </c>
      <c r="I22" s="326">
        <f>A!F174</f>
        <v>559.45582400000001</v>
      </c>
      <c r="J22" s="325">
        <f t="shared" si="0"/>
        <v>557</v>
      </c>
      <c r="K22" s="325">
        <f t="shared" si="1"/>
        <v>559.45582400000001</v>
      </c>
      <c r="L22" s="327">
        <f t="shared" si="2"/>
        <v>4.3907502005723874E-3</v>
      </c>
      <c r="M22" s="325">
        <f>A!G174</f>
        <v>559.35289266048005</v>
      </c>
      <c r="N22" s="325">
        <f>A!H174</f>
        <v>559.29999999999995</v>
      </c>
      <c r="O22" s="326">
        <f>A!I174</f>
        <v>559.29999999999995</v>
      </c>
      <c r="P22" s="354"/>
      <c r="Q22" s="329" t="str">
        <f>A!L174</f>
        <v/>
      </c>
    </row>
    <row r="23" spans="1:17" customFormat="false" ht="12" customHeight="1">
      <c r="A23" s="355"/>
      <c r="B23" s="317" t="s">
        <v>328</v>
      </c>
      <c r="C23" s="325">
        <f>A!J175</f>
        <v>576</v>
      </c>
      <c r="D23" s="325">
        <f>A!D175</f>
        <v>579</v>
      </c>
      <c r="E23" s="325">
        <f>A!C175</f>
        <v>576.92600000000004</v>
      </c>
      <c r="F23" s="325">
        <f>A!B175</f>
        <v>577.08089097303639</v>
      </c>
      <c r="G23" s="325">
        <f>A!K175</f>
        <v>576.34699805555556</v>
      </c>
      <c r="H23" s="325">
        <f>A!E175</f>
        <v>578.32521600000496</v>
      </c>
      <c r="I23" s="326">
        <f>A!F175</f>
        <v>578.54203900000095</v>
      </c>
      <c r="J23" s="325">
        <f t="shared" si="0"/>
        <v>576</v>
      </c>
      <c r="K23" s="325">
        <f t="shared" si="1"/>
        <v>579</v>
      </c>
      <c r="L23" s="327">
        <f t="shared" si="2"/>
        <v>5.1850897478278339E-3</v>
      </c>
      <c r="M23" s="325">
        <f>A!G175</f>
        <v>578.54623347075699</v>
      </c>
      <c r="N23" s="325">
        <f>A!H175</f>
        <v>578.6</v>
      </c>
      <c r="O23" s="326">
        <f>A!I175</f>
        <v>578.6</v>
      </c>
      <c r="P23" s="354"/>
      <c r="Q23" s="329" t="str">
        <f>A!L175</f>
        <v/>
      </c>
    </row>
    <row r="24" spans="1:17" customFormat="false" ht="12" customHeight="1" thickBot="1">
      <c r="A24" s="355"/>
      <c r="B24" s="331" t="s">
        <v>329</v>
      </c>
      <c r="C24" s="333">
        <f>A!J176</f>
        <v>5343</v>
      </c>
      <c r="D24" s="333">
        <f>A!D176</f>
        <v>5283</v>
      </c>
      <c r="E24" s="333">
        <f>A!C176</f>
        <v>5341.5259999999998</v>
      </c>
      <c r="F24" s="333">
        <f>A!B176</f>
        <v>5342.9073856975383</v>
      </c>
      <c r="G24" s="325">
        <f>A!K176</f>
        <v>5341.503387222222</v>
      </c>
      <c r="H24" s="333">
        <f>A!E176</f>
        <v>5343.0047999999297</v>
      </c>
      <c r="I24" s="335">
        <f>A!F176</f>
        <v>5343.0047999999297</v>
      </c>
      <c r="J24" s="333">
        <f t="shared" si="0"/>
        <v>5283</v>
      </c>
      <c r="K24" s="333">
        <f t="shared" si="1"/>
        <v>5343.0047999999297</v>
      </c>
      <c r="L24" s="327">
        <f t="shared" si="2"/>
        <v>1.1230085798514198E-2</v>
      </c>
      <c r="M24" s="333">
        <f>A!G176</f>
        <v>5343.2549135542604</v>
      </c>
      <c r="N24" s="333">
        <f>A!H176</f>
        <v>5343.2</v>
      </c>
      <c r="O24" s="335">
        <f>A!I176</f>
        <v>5343.2</v>
      </c>
      <c r="P24" s="354"/>
      <c r="Q24" s="329" t="str">
        <f>A!L176</f>
        <v/>
      </c>
    </row>
    <row r="25" spans="1:17" customFormat="false" ht="12" customHeight="1" thickTop="1">
      <c r="A25" s="349"/>
      <c r="B25" s="337" t="s">
        <v>168</v>
      </c>
      <c r="C25" s="325"/>
      <c r="D25" s="325"/>
      <c r="E25" s="325"/>
      <c r="F25" s="325"/>
      <c r="G25" s="346"/>
      <c r="H25" s="346"/>
      <c r="I25" s="314"/>
      <c r="J25" s="611" t="s">
        <v>391</v>
      </c>
      <c r="K25" s="612"/>
      <c r="L25" s="613"/>
      <c r="M25" s="311"/>
      <c r="N25" s="311"/>
      <c r="O25" s="320"/>
      <c r="P25" s="317"/>
      <c r="Q25" s="316">
        <f>YourData!$J$5</f>
        <v>40179</v>
      </c>
    </row>
    <row r="26" spans="1:17" customFormat="false" ht="12" customHeight="1">
      <c r="A26" s="35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7"/>
      <c r="Q26" s="558" t="str">
        <f>A!$L$21</f>
        <v>Tested Prg</v>
      </c>
    </row>
    <row r="27" spans="1:17" customFormat="false" ht="12" customHeight="1">
      <c r="A27" s="358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22" t="s">
        <v>161</v>
      </c>
      <c r="N27" s="322" t="s">
        <v>49</v>
      </c>
      <c r="O27" s="323" t="s">
        <v>50</v>
      </c>
      <c r="P27" s="353"/>
      <c r="Q27" s="559" t="str">
        <f>A!$L$22</f>
        <v>Org</v>
      </c>
    </row>
    <row r="28" spans="1:17" customFormat="false" ht="12" customHeight="1">
      <c r="A28" s="356"/>
      <c r="B28" s="317" t="s">
        <v>330</v>
      </c>
      <c r="C28" s="325">
        <f>A!J183</f>
        <v>3656</v>
      </c>
      <c r="D28" s="325">
        <f>A!D183</f>
        <v>3656</v>
      </c>
      <c r="E28" s="325">
        <f>A!C183</f>
        <v>3654.42</v>
      </c>
      <c r="F28" s="325">
        <f>A!B183</f>
        <v>3655.3341148886284</v>
      </c>
      <c r="G28" s="325">
        <f>A!K183</f>
        <v>3654.1271522222223</v>
      </c>
      <c r="H28" s="325">
        <f>A!E183</f>
        <v>3656.08319999996</v>
      </c>
      <c r="I28" s="326">
        <f>A!F183</f>
        <v>3655.58591999997</v>
      </c>
      <c r="J28" s="325">
        <f t="shared" ref="J28:J41" si="3">MINA(C28:I28)</f>
        <v>3654.1271522222223</v>
      </c>
      <c r="K28" s="325">
        <f t="shared" ref="K28:K41" si="4">MAXA(C28:I28)</f>
        <v>3656.08319999996</v>
      </c>
      <c r="L28" s="327">
        <f t="shared" ref="L28:L41" si="5">IF(AVERAGE(M28:O28)=0,0,ABS((K28-J28)/(AVERAGE(M28:O28))))</f>
        <v>5.3497980640101594E-4</v>
      </c>
      <c r="M28" s="325">
        <f>A!G183</f>
        <v>3656.3062334707602</v>
      </c>
      <c r="N28" s="325">
        <f>A!H183</f>
        <v>3656.3</v>
      </c>
      <c r="O28" s="326">
        <f>A!I183</f>
        <v>3656.3</v>
      </c>
      <c r="P28" s="328"/>
      <c r="Q28" s="329" t="str">
        <f>A!L183</f>
        <v/>
      </c>
    </row>
    <row r="29" spans="1:17" customFormat="false" ht="12" customHeight="1">
      <c r="A29" s="356"/>
      <c r="B29" s="317" t="s">
        <v>317</v>
      </c>
      <c r="C29" s="325">
        <f>A!J184</f>
        <v>3637</v>
      </c>
      <c r="D29" s="325">
        <f>A!D184</f>
        <v>3637</v>
      </c>
      <c r="E29" s="325">
        <f>A!C184</f>
        <v>3635.6010000000001</v>
      </c>
      <c r="F29" s="325">
        <f>A!B184</f>
        <v>3636.5767878077377</v>
      </c>
      <c r="G29" s="325">
        <f>A!K184</f>
        <v>3635.5344833333334</v>
      </c>
      <c r="H29" s="325">
        <f>A!E184</f>
        <v>3636.9244799999501</v>
      </c>
      <c r="I29" s="326">
        <f>A!F184</f>
        <v>3636.55339</v>
      </c>
      <c r="J29" s="325">
        <f t="shared" si="3"/>
        <v>3635.5344833333334</v>
      </c>
      <c r="K29" s="325">
        <f t="shared" si="4"/>
        <v>3637</v>
      </c>
      <c r="L29" s="327">
        <f t="shared" si="5"/>
        <v>4.0293501279367431E-4</v>
      </c>
      <c r="M29" s="325">
        <f>A!G184</f>
        <v>3637.1128926604802</v>
      </c>
      <c r="N29" s="325">
        <f>A!H184</f>
        <v>3637.1</v>
      </c>
      <c r="O29" s="326">
        <f>A!I184</f>
        <v>3637.1</v>
      </c>
      <c r="P29" s="328"/>
      <c r="Q29" s="329" t="str">
        <f>A!L184</f>
        <v/>
      </c>
    </row>
    <row r="30" spans="1:17" customFormat="false" ht="12" customHeight="1">
      <c r="A30" s="356"/>
      <c r="B30" s="317" t="s">
        <v>318</v>
      </c>
      <c r="C30" s="325">
        <f>A!J185</f>
        <v>3632</v>
      </c>
      <c r="D30" s="325">
        <f>A!D185</f>
        <v>3632</v>
      </c>
      <c r="E30" s="325">
        <f>A!C185</f>
        <v>3630.4720000000002</v>
      </c>
      <c r="F30" s="325">
        <f>A!B185</f>
        <v>3631.594372801876</v>
      </c>
      <c r="G30" s="325">
        <f>A!K185</f>
        <v>3630.5353061111114</v>
      </c>
      <c r="H30" s="325">
        <f>A!E185</f>
        <v>3631.7567999999501</v>
      </c>
      <c r="I30" s="326">
        <f>A!F185</f>
        <v>3631.3216200000002</v>
      </c>
      <c r="J30" s="325">
        <f t="shared" si="3"/>
        <v>3630.4720000000002</v>
      </c>
      <c r="K30" s="325">
        <f t="shared" si="4"/>
        <v>3632</v>
      </c>
      <c r="L30" s="327">
        <f t="shared" si="5"/>
        <v>4.2071298147639121E-4</v>
      </c>
      <c r="M30" s="325">
        <f>A!G185</f>
        <v>3631.9892953835902</v>
      </c>
      <c r="N30" s="325">
        <f>A!H185</f>
        <v>3631.9</v>
      </c>
      <c r="O30" s="326">
        <f>A!I185</f>
        <v>3631.9</v>
      </c>
      <c r="P30" s="328"/>
      <c r="Q30" s="329" t="str">
        <f>A!L185</f>
        <v/>
      </c>
    </row>
    <row r="31" spans="1:17" customFormat="false" ht="12" customHeight="1">
      <c r="A31" s="356"/>
      <c r="B31" s="317" t="s">
        <v>319</v>
      </c>
      <c r="C31" s="325">
        <f>A!J186</f>
        <v>209</v>
      </c>
      <c r="D31" s="325">
        <f>A!D186</f>
        <v>209</v>
      </c>
      <c r="E31" s="325">
        <f>A!C186</f>
        <v>207.34399999999999</v>
      </c>
      <c r="F31" s="325">
        <f>A!B186</f>
        <v>207.50293083235638</v>
      </c>
      <c r="G31" s="325">
        <f>A!K186</f>
        <v>206.74753944444444</v>
      </c>
      <c r="H31" s="325">
        <f>A!E186</f>
        <v>208.725215999997</v>
      </c>
      <c r="I31" s="326">
        <f>A!F186</f>
        <v>209.371025</v>
      </c>
      <c r="J31" s="325">
        <f t="shared" si="3"/>
        <v>206.74753944444444</v>
      </c>
      <c r="K31" s="325">
        <f t="shared" si="4"/>
        <v>209.371025</v>
      </c>
      <c r="L31" s="327">
        <f t="shared" si="5"/>
        <v>1.2553638966927122E-2</v>
      </c>
      <c r="M31" s="325">
        <f>A!G186</f>
        <v>208.94623347075699</v>
      </c>
      <c r="N31" s="325">
        <f>A!H186</f>
        <v>209</v>
      </c>
      <c r="O31" s="326">
        <f>A!I186</f>
        <v>209</v>
      </c>
      <c r="P31" s="328"/>
      <c r="Q31" s="329" t="str">
        <f>A!L186</f>
        <v/>
      </c>
    </row>
    <row r="32" spans="1:17" customFormat="false" ht="12" customHeight="1">
      <c r="A32" s="356"/>
      <c r="B32" s="317" t="s">
        <v>320</v>
      </c>
      <c r="C32" s="325">
        <f>A!J187</f>
        <v>190</v>
      </c>
      <c r="D32" s="325">
        <f>A!D187</f>
        <v>190</v>
      </c>
      <c r="E32" s="325">
        <f>A!C187</f>
        <v>188.50299999999999</v>
      </c>
      <c r="F32" s="325">
        <f>A!B187</f>
        <v>188.45252051582651</v>
      </c>
      <c r="G32" s="325">
        <f>A!K187</f>
        <v>188.18317405555558</v>
      </c>
      <c r="H32" s="325">
        <f>A!E187</f>
        <v>189.56515200000101</v>
      </c>
      <c r="I32" s="326">
        <f>A!F187</f>
        <v>190.35797199999999</v>
      </c>
      <c r="J32" s="325">
        <f t="shared" si="3"/>
        <v>188.18317405555558</v>
      </c>
      <c r="K32" s="325">
        <f t="shared" si="4"/>
        <v>190.35797199999999</v>
      </c>
      <c r="L32" s="327">
        <f t="shared" si="5"/>
        <v>1.1463341252357045E-2</v>
      </c>
      <c r="M32" s="325">
        <f>A!G187</f>
        <v>189.75289266048</v>
      </c>
      <c r="N32" s="325">
        <f>A!H187</f>
        <v>189.7</v>
      </c>
      <c r="O32" s="326">
        <f>A!I187</f>
        <v>189.7</v>
      </c>
      <c r="P32" s="328"/>
      <c r="Q32" s="329" t="str">
        <f>A!L187</f>
        <v/>
      </c>
    </row>
    <row r="33" spans="1:17" customFormat="false" ht="12" customHeight="1">
      <c r="A33" s="356"/>
      <c r="B33" s="317" t="s">
        <v>321</v>
      </c>
      <c r="C33" s="325">
        <f>A!J188</f>
        <v>3637</v>
      </c>
      <c r="D33" s="325">
        <f>A!D188</f>
        <v>3637</v>
      </c>
      <c r="E33" s="325">
        <f>A!C188</f>
        <v>3635.6010000000001</v>
      </c>
      <c r="F33" s="325">
        <f>A!B188</f>
        <v>3636.5767878077377</v>
      </c>
      <c r="G33" s="325">
        <f>A!K188</f>
        <v>3635.5501183333331</v>
      </c>
      <c r="H33" s="325">
        <f>A!E188</f>
        <v>3636.9244799999501</v>
      </c>
      <c r="I33" s="326">
        <f>A!F188</f>
        <v>3636.3775000000001</v>
      </c>
      <c r="J33" s="325">
        <f t="shared" si="3"/>
        <v>3635.5501183333331</v>
      </c>
      <c r="K33" s="325">
        <f t="shared" si="4"/>
        <v>3637</v>
      </c>
      <c r="L33" s="327">
        <f t="shared" si="5"/>
        <v>3.9863626337088094E-4</v>
      </c>
      <c r="M33" s="325">
        <f>A!G188</f>
        <v>3637.1128926604802</v>
      </c>
      <c r="N33" s="325">
        <f>A!H188</f>
        <v>3637.1</v>
      </c>
      <c r="O33" s="326">
        <f>A!I188</f>
        <v>3637.1</v>
      </c>
      <c r="P33" s="328"/>
      <c r="Q33" s="329" t="str">
        <f>A!L188</f>
        <v/>
      </c>
    </row>
    <row r="34" spans="1:17" customFormat="false" ht="12" customHeight="1">
      <c r="A34" s="356"/>
      <c r="B34" s="317" t="s">
        <v>322</v>
      </c>
      <c r="C34" s="325">
        <f>A!J189</f>
        <v>3632</v>
      </c>
      <c r="D34" s="325">
        <f>A!D189</f>
        <v>3632</v>
      </c>
      <c r="E34" s="325">
        <f>A!C189</f>
        <v>3630.4520000000002</v>
      </c>
      <c r="F34" s="325">
        <f>A!B189</f>
        <v>3631.594372801876</v>
      </c>
      <c r="G34" s="325">
        <f>A!K189</f>
        <v>3630.5229133333337</v>
      </c>
      <c r="H34" s="325">
        <f>A!E189</f>
        <v>3631.7567999999501</v>
      </c>
      <c r="I34" s="326">
        <f>A!F189</f>
        <v>3631.4181400000002</v>
      </c>
      <c r="J34" s="325">
        <f t="shared" si="3"/>
        <v>3630.4520000000002</v>
      </c>
      <c r="K34" s="325">
        <f t="shared" si="4"/>
        <v>3632</v>
      </c>
      <c r="L34" s="327">
        <f t="shared" si="5"/>
        <v>4.2621969589361718E-4</v>
      </c>
      <c r="M34" s="325">
        <f>A!G189</f>
        <v>3631.9892953835902</v>
      </c>
      <c r="N34" s="325">
        <f>A!H189</f>
        <v>3631.9</v>
      </c>
      <c r="O34" s="326">
        <f>A!I189</f>
        <v>3631.9</v>
      </c>
      <c r="P34" s="328"/>
      <c r="Q34" s="329" t="str">
        <f>A!L189</f>
        <v/>
      </c>
    </row>
    <row r="35" spans="1:17" customFormat="false" ht="12" customHeight="1">
      <c r="A35" s="356"/>
      <c r="B35" s="317" t="s">
        <v>323</v>
      </c>
      <c r="C35" s="325">
        <f>A!J190</f>
        <v>3649</v>
      </c>
      <c r="D35" s="325">
        <f>A!D190</f>
        <v>3649</v>
      </c>
      <c r="E35" s="325">
        <f>A!C190</f>
        <v>3646.8710000000001</v>
      </c>
      <c r="F35" s="325">
        <f>A!B190</f>
        <v>3648.0070339976555</v>
      </c>
      <c r="G35" s="325">
        <f>A!K190</f>
        <v>3646.7281422222222</v>
      </c>
      <c r="H35" s="325">
        <f>A!E190</f>
        <v>3648.5097599999699</v>
      </c>
      <c r="I35" s="326">
        <f>A!F190</f>
        <v>3647.9605199999801</v>
      </c>
      <c r="J35" s="325">
        <f t="shared" si="3"/>
        <v>3646.7281422222222</v>
      </c>
      <c r="K35" s="325">
        <f t="shared" si="4"/>
        <v>3649</v>
      </c>
      <c r="L35" s="327">
        <f t="shared" si="5"/>
        <v>6.2265207429570491E-4</v>
      </c>
      <c r="M35" s="325">
        <f>A!G190</f>
        <v>3648.6381081080399</v>
      </c>
      <c r="N35" s="325">
        <f>A!H190</f>
        <v>3648.7</v>
      </c>
      <c r="O35" s="326">
        <f>A!I190</f>
        <v>3648.7</v>
      </c>
      <c r="P35" s="328"/>
      <c r="Q35" s="329" t="str">
        <f>A!L190</f>
        <v/>
      </c>
    </row>
    <row r="36" spans="1:17" customFormat="false" ht="12" customHeight="1">
      <c r="A36" s="356"/>
      <c r="B36" s="317" t="s">
        <v>324</v>
      </c>
      <c r="C36" s="325">
        <f>A!J191</f>
        <v>1420</v>
      </c>
      <c r="D36" s="325">
        <f>A!D191</f>
        <v>1420</v>
      </c>
      <c r="E36" s="325">
        <f>A!C191</f>
        <v>1418.1510000000001</v>
      </c>
      <c r="F36" s="325">
        <f>A!B191</f>
        <v>1418.5228604923798</v>
      </c>
      <c r="G36" s="325">
        <f>A!K191</f>
        <v>1417.9387694444445</v>
      </c>
      <c r="H36" s="325">
        <f>A!E191</f>
        <v>1419.32448000001</v>
      </c>
      <c r="I36" s="326">
        <f>A!F191</f>
        <v>1419.42102999999</v>
      </c>
      <c r="J36" s="325">
        <f t="shared" si="3"/>
        <v>1417.9387694444445</v>
      </c>
      <c r="K36" s="325">
        <f t="shared" si="4"/>
        <v>1420</v>
      </c>
      <c r="L36" s="327">
        <f t="shared" si="5"/>
        <v>1.4520777141062955E-3</v>
      </c>
      <c r="M36" s="325">
        <f>A!G191</f>
        <v>1419.51289266048</v>
      </c>
      <c r="N36" s="325">
        <f>A!H191</f>
        <v>1419.5</v>
      </c>
      <c r="O36" s="326">
        <f>A!I191</f>
        <v>1419.5</v>
      </c>
      <c r="P36" s="328"/>
      <c r="Q36" s="329" t="str">
        <f>A!L191</f>
        <v/>
      </c>
    </row>
    <row r="37" spans="1:17" customFormat="false" ht="12" customHeight="1">
      <c r="A37" s="356"/>
      <c r="B37" s="317" t="s">
        <v>325</v>
      </c>
      <c r="C37" s="325">
        <f>A!J192</f>
        <v>1420</v>
      </c>
      <c r="D37" s="325">
        <f>A!D192</f>
        <v>1420</v>
      </c>
      <c r="E37" s="325">
        <f>A!C192</f>
        <v>1418.0519999999999</v>
      </c>
      <c r="F37" s="325">
        <f>A!B192</f>
        <v>1418.5228604923798</v>
      </c>
      <c r="G37" s="325">
        <f>A!K192</f>
        <v>1417.9523286111109</v>
      </c>
      <c r="H37" s="325">
        <f>A!E192</f>
        <v>1419.32448000001</v>
      </c>
      <c r="I37" s="326">
        <f>A!F192</f>
        <v>1419.1706799999899</v>
      </c>
      <c r="J37" s="325">
        <f t="shared" si="3"/>
        <v>1417.9523286111109</v>
      </c>
      <c r="K37" s="325">
        <f t="shared" si="4"/>
        <v>1420</v>
      </c>
      <c r="L37" s="327">
        <f t="shared" si="5"/>
        <v>1.4425256706994164E-3</v>
      </c>
      <c r="M37" s="325">
        <f>A!G192</f>
        <v>1419.51289266048</v>
      </c>
      <c r="N37" s="325">
        <f>A!H192</f>
        <v>1419.5</v>
      </c>
      <c r="O37" s="326">
        <f>A!I192</f>
        <v>1419.5</v>
      </c>
      <c r="P37" s="328"/>
      <c r="Q37" s="329" t="str">
        <f>A!L192</f>
        <v/>
      </c>
    </row>
    <row r="38" spans="1:17" customFormat="false" ht="12" customHeight="1">
      <c r="A38" s="356"/>
      <c r="B38" s="317" t="s">
        <v>326</v>
      </c>
      <c r="C38" s="325">
        <f>A!J193</f>
        <v>1439</v>
      </c>
      <c r="D38" s="325">
        <f>A!D193</f>
        <v>1439</v>
      </c>
      <c r="E38" s="325">
        <f>A!C193</f>
        <v>1436.8489999999999</v>
      </c>
      <c r="F38" s="325">
        <f>A!B193</f>
        <v>1437.280187573271</v>
      </c>
      <c r="G38" s="325">
        <f>A!K193</f>
        <v>1436.5241161111112</v>
      </c>
      <c r="H38" s="325">
        <f>A!E193</f>
        <v>1438.4831999999799</v>
      </c>
      <c r="I38" s="326">
        <f>A!F193</f>
        <v>1438.2924599999899</v>
      </c>
      <c r="J38" s="325">
        <f t="shared" si="3"/>
        <v>1436.5241161111112</v>
      </c>
      <c r="K38" s="325">
        <f t="shared" si="4"/>
        <v>1439</v>
      </c>
      <c r="L38" s="327">
        <f t="shared" si="5"/>
        <v>1.720914932321655E-3</v>
      </c>
      <c r="M38" s="325">
        <f>A!G193</f>
        <v>1438.70623347076</v>
      </c>
      <c r="N38" s="325">
        <f>A!H193</f>
        <v>1438.7</v>
      </c>
      <c r="O38" s="326">
        <f>A!I193</f>
        <v>1438.7</v>
      </c>
      <c r="P38" s="328"/>
      <c r="Q38" s="329" t="str">
        <f>A!L193</f>
        <v/>
      </c>
    </row>
    <row r="39" spans="1:17" customFormat="false" ht="12" customHeight="1">
      <c r="A39" s="356"/>
      <c r="B39" s="317" t="s">
        <v>327</v>
      </c>
      <c r="C39" s="325">
        <f>A!J194</f>
        <v>190</v>
      </c>
      <c r="D39" s="325">
        <f>A!D194</f>
        <v>190</v>
      </c>
      <c r="E39" s="325">
        <f>A!C194</f>
        <v>188.49</v>
      </c>
      <c r="F39" s="325">
        <f>A!B194</f>
        <v>188.45252051582651</v>
      </c>
      <c r="G39" s="325">
        <f>A!K194</f>
        <v>188.18223019444443</v>
      </c>
      <c r="H39" s="325">
        <f>A!E194</f>
        <v>189.56515200000101</v>
      </c>
      <c r="I39" s="326">
        <f>A!F194</f>
        <v>189.85582400000001</v>
      </c>
      <c r="J39" s="325">
        <f t="shared" si="3"/>
        <v>188.18223019444443</v>
      </c>
      <c r="K39" s="325">
        <f t="shared" si="4"/>
        <v>190</v>
      </c>
      <c r="L39" s="327">
        <f t="shared" si="5"/>
        <v>9.5814490042832948E-3</v>
      </c>
      <c r="M39" s="325">
        <f>A!G194</f>
        <v>189.75289266048</v>
      </c>
      <c r="N39" s="325">
        <f>A!H194</f>
        <v>189.7</v>
      </c>
      <c r="O39" s="326">
        <f>A!I194</f>
        <v>189.7</v>
      </c>
      <c r="P39" s="328"/>
      <c r="Q39" s="329" t="str">
        <f>A!L194</f>
        <v/>
      </c>
    </row>
    <row r="40" spans="1:17" customFormat="false" ht="12" customHeight="1">
      <c r="A40" s="356"/>
      <c r="B40" s="317" t="s">
        <v>328</v>
      </c>
      <c r="C40" s="325">
        <f>A!J195</f>
        <v>209</v>
      </c>
      <c r="D40" s="325">
        <f>A!D195</f>
        <v>209</v>
      </c>
      <c r="E40" s="325">
        <f>A!C195</f>
        <v>207.32599999999999</v>
      </c>
      <c r="F40" s="325">
        <f>A!B195</f>
        <v>207.50293083235638</v>
      </c>
      <c r="G40" s="325">
        <f>A!K195</f>
        <v>206.74793138888887</v>
      </c>
      <c r="H40" s="325">
        <f>A!E195</f>
        <v>208.725215999997</v>
      </c>
      <c r="I40" s="326">
        <f>A!F195</f>
        <v>208.94203899999999</v>
      </c>
      <c r="J40" s="325">
        <f t="shared" si="3"/>
        <v>206.74793138888887</v>
      </c>
      <c r="K40" s="325">
        <f t="shared" si="4"/>
        <v>209</v>
      </c>
      <c r="L40" s="327">
        <f t="shared" si="5"/>
        <v>1.0776371995938495E-2</v>
      </c>
      <c r="M40" s="325">
        <f>A!G195</f>
        <v>208.94623347075699</v>
      </c>
      <c r="N40" s="325">
        <f>A!H195</f>
        <v>209</v>
      </c>
      <c r="O40" s="326">
        <f>A!I195</f>
        <v>209</v>
      </c>
      <c r="P40" s="328"/>
      <c r="Q40" s="329" t="str">
        <f>A!L195</f>
        <v/>
      </c>
    </row>
    <row r="41" spans="1:17" customFormat="false" ht="12" customHeight="1" thickBot="1">
      <c r="A41" s="356"/>
      <c r="B41" s="331" t="s">
        <v>329</v>
      </c>
      <c r="C41" s="333">
        <f>A!J196</f>
        <v>4122</v>
      </c>
      <c r="D41" s="333">
        <f>A!D196</f>
        <v>4062</v>
      </c>
      <c r="E41" s="333">
        <f>A!C196</f>
        <v>4120.5020000000004</v>
      </c>
      <c r="F41" s="333">
        <f>A!B196</f>
        <v>4121.6295427901523</v>
      </c>
      <c r="G41" s="325">
        <f>A!K196</f>
        <v>4120.5210138888888</v>
      </c>
      <c r="H41" s="333">
        <f>A!E196</f>
        <v>4121.9807999999502</v>
      </c>
      <c r="I41" s="335">
        <f>A!F196</f>
        <v>4121.9807999999502</v>
      </c>
      <c r="J41" s="333">
        <f t="shared" si="3"/>
        <v>4062</v>
      </c>
      <c r="K41" s="333">
        <f t="shared" si="4"/>
        <v>4122</v>
      </c>
      <c r="L41" s="327">
        <f t="shared" si="5"/>
        <v>1.4555298145327002E-2</v>
      </c>
      <c r="M41" s="333">
        <f>A!G196</f>
        <v>4122.23091355427</v>
      </c>
      <c r="N41" s="333">
        <f>A!H196</f>
        <v>4122.2</v>
      </c>
      <c r="O41" s="335">
        <f>A!I196</f>
        <v>4122.2</v>
      </c>
      <c r="P41" s="328"/>
      <c r="Q41" s="329" t="str">
        <f>A!L196</f>
        <v/>
      </c>
    </row>
    <row r="42" spans="1:17" customFormat="false" ht="12" customHeight="1" thickTop="1">
      <c r="A42" s="348"/>
      <c r="B42" s="337" t="s">
        <v>169</v>
      </c>
      <c r="C42" s="325"/>
      <c r="D42" s="325"/>
      <c r="E42" s="325"/>
      <c r="F42" s="325"/>
      <c r="G42" s="346"/>
      <c r="H42" s="346"/>
      <c r="I42" s="314"/>
      <c r="J42" s="611" t="s">
        <v>391</v>
      </c>
      <c r="K42" s="612"/>
      <c r="L42" s="613"/>
      <c r="M42" s="311"/>
      <c r="N42" s="311"/>
      <c r="O42" s="320"/>
      <c r="P42" s="315"/>
      <c r="Q42" s="316">
        <f>YourData!$J$5</f>
        <v>40179</v>
      </c>
    </row>
    <row r="43" spans="1:17" customFormat="false" ht="12" customHeight="1">
      <c r="A43" s="35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350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355"/>
      <c r="B45" s="317" t="s">
        <v>330</v>
      </c>
      <c r="C45" s="325">
        <f>A!J203</f>
        <v>0</v>
      </c>
      <c r="D45" s="325">
        <f>A!D203</f>
        <v>0</v>
      </c>
      <c r="E45" s="325">
        <f>A!C203</f>
        <v>0</v>
      </c>
      <c r="F45" s="325">
        <f>A!B203</f>
        <v>0</v>
      </c>
      <c r="G45" s="325">
        <f>A!K203</f>
        <v>0</v>
      </c>
      <c r="H45" s="325">
        <f>A!E203</f>
        <v>0</v>
      </c>
      <c r="I45" s="326">
        <f>A!F203</f>
        <v>0</v>
      </c>
      <c r="J45" s="325">
        <f t="shared" ref="J45:J58" si="6">MINA(C45:I45)</f>
        <v>0</v>
      </c>
      <c r="K45" s="325">
        <f t="shared" ref="K45:K58" si="7">MAXA(C45:I45)</f>
        <v>0</v>
      </c>
      <c r="L45" s="519" t="str">
        <f t="shared" ref="L45:L58" si="8">IF(AVERAGE(M45:O45)=0,"----",ABS((K45-J45)/(AVERAGE(M45:O45))))</f>
        <v>----</v>
      </c>
      <c r="M45" s="325">
        <f>A!G203</f>
        <v>0</v>
      </c>
      <c r="N45" s="325">
        <f>A!H203</f>
        <v>0</v>
      </c>
      <c r="O45" s="326">
        <f>A!I203</f>
        <v>0</v>
      </c>
      <c r="P45" s="328"/>
      <c r="Q45" s="329" t="str">
        <f>A!L203</f>
        <v/>
      </c>
    </row>
    <row r="46" spans="1:17" customFormat="false" ht="12" customHeight="1">
      <c r="A46" s="355"/>
      <c r="B46" s="317" t="s">
        <v>317</v>
      </c>
      <c r="C46" s="325">
        <f>A!J204</f>
        <v>0</v>
      </c>
      <c r="D46" s="325">
        <f>A!D204</f>
        <v>0</v>
      </c>
      <c r="E46" s="325">
        <f>A!C204</f>
        <v>0</v>
      </c>
      <c r="F46" s="325">
        <f>A!B204</f>
        <v>0</v>
      </c>
      <c r="G46" s="325">
        <f>A!K204</f>
        <v>0</v>
      </c>
      <c r="H46" s="325">
        <f>A!E204</f>
        <v>0</v>
      </c>
      <c r="I46" s="326">
        <f>A!F204</f>
        <v>0</v>
      </c>
      <c r="J46" s="325">
        <f t="shared" si="6"/>
        <v>0</v>
      </c>
      <c r="K46" s="325">
        <f t="shared" si="7"/>
        <v>0</v>
      </c>
      <c r="L46" s="519" t="str">
        <f t="shared" si="8"/>
        <v>----</v>
      </c>
      <c r="M46" s="325">
        <f>A!G204</f>
        <v>0</v>
      </c>
      <c r="N46" s="325">
        <f>A!H204</f>
        <v>0</v>
      </c>
      <c r="O46" s="326">
        <f>A!I204</f>
        <v>0</v>
      </c>
      <c r="P46" s="328"/>
      <c r="Q46" s="329" t="str">
        <f>A!L204</f>
        <v/>
      </c>
    </row>
    <row r="47" spans="1:17" customFormat="false" ht="12" customHeight="1">
      <c r="A47" s="355"/>
      <c r="B47" s="317" t="s">
        <v>318</v>
      </c>
      <c r="C47" s="325">
        <f>A!J205</f>
        <v>0</v>
      </c>
      <c r="D47" s="325">
        <f>A!D205</f>
        <v>0</v>
      </c>
      <c r="E47" s="325">
        <f>A!C205</f>
        <v>0</v>
      </c>
      <c r="F47" s="325">
        <f>A!B205</f>
        <v>0</v>
      </c>
      <c r="G47" s="325">
        <f>A!K205</f>
        <v>0</v>
      </c>
      <c r="H47" s="325">
        <f>A!E205</f>
        <v>0</v>
      </c>
      <c r="I47" s="326">
        <f>A!F205</f>
        <v>0</v>
      </c>
      <c r="J47" s="325">
        <f t="shared" si="6"/>
        <v>0</v>
      </c>
      <c r="K47" s="325">
        <f t="shared" si="7"/>
        <v>0</v>
      </c>
      <c r="L47" s="519" t="str">
        <f t="shared" si="8"/>
        <v>----</v>
      </c>
      <c r="M47" s="325">
        <f>A!G205</f>
        <v>0</v>
      </c>
      <c r="N47" s="325">
        <f>A!H205</f>
        <v>0</v>
      </c>
      <c r="O47" s="326">
        <f>A!I205</f>
        <v>0</v>
      </c>
      <c r="P47" s="328"/>
      <c r="Q47" s="329" t="str">
        <f>A!L205</f>
        <v/>
      </c>
    </row>
    <row r="48" spans="1:17" customFormat="false" ht="12" customHeight="1">
      <c r="A48" s="355"/>
      <c r="B48" s="317" t="s">
        <v>319</v>
      </c>
      <c r="C48" s="325">
        <f>A!J206</f>
        <v>0</v>
      </c>
      <c r="D48" s="325">
        <f>A!D206</f>
        <v>0</v>
      </c>
      <c r="E48" s="325">
        <f>A!C206</f>
        <v>0</v>
      </c>
      <c r="F48" s="325">
        <f>A!B206</f>
        <v>0</v>
      </c>
      <c r="G48" s="325">
        <f>A!K206</f>
        <v>0</v>
      </c>
      <c r="H48" s="325">
        <f>A!E206</f>
        <v>0</v>
      </c>
      <c r="I48" s="326">
        <f>A!F206</f>
        <v>0</v>
      </c>
      <c r="J48" s="325">
        <f t="shared" si="6"/>
        <v>0</v>
      </c>
      <c r="K48" s="325">
        <f t="shared" si="7"/>
        <v>0</v>
      </c>
      <c r="L48" s="519" t="str">
        <f t="shared" si="8"/>
        <v>----</v>
      </c>
      <c r="M48" s="325">
        <f>A!G206</f>
        <v>0</v>
      </c>
      <c r="N48" s="325">
        <f>A!H206</f>
        <v>0</v>
      </c>
      <c r="O48" s="326">
        <f>A!I206</f>
        <v>0</v>
      </c>
      <c r="P48" s="328"/>
      <c r="Q48" s="329" t="str">
        <f>A!L206</f>
        <v/>
      </c>
    </row>
    <row r="49" spans="1:17" customFormat="false" ht="12" customHeight="1">
      <c r="A49" s="355"/>
      <c r="B49" s="317" t="s">
        <v>320</v>
      </c>
      <c r="C49" s="325">
        <f>A!J207</f>
        <v>0</v>
      </c>
      <c r="D49" s="325">
        <f>A!D207</f>
        <v>0</v>
      </c>
      <c r="E49" s="325">
        <f>A!C207</f>
        <v>0</v>
      </c>
      <c r="F49" s="325">
        <f>A!B207</f>
        <v>0</v>
      </c>
      <c r="G49" s="325">
        <f>A!K207</f>
        <v>0</v>
      </c>
      <c r="H49" s="325">
        <f>A!E207</f>
        <v>0</v>
      </c>
      <c r="I49" s="326">
        <f>A!F207</f>
        <v>0</v>
      </c>
      <c r="J49" s="325">
        <f t="shared" si="6"/>
        <v>0</v>
      </c>
      <c r="K49" s="325">
        <f t="shared" si="7"/>
        <v>0</v>
      </c>
      <c r="L49" s="519" t="str">
        <f t="shared" si="8"/>
        <v>----</v>
      </c>
      <c r="M49" s="325">
        <f>A!G207</f>
        <v>0</v>
      </c>
      <c r="N49" s="325">
        <f>A!H207</f>
        <v>0</v>
      </c>
      <c r="O49" s="326">
        <f>A!I207</f>
        <v>0</v>
      </c>
      <c r="P49" s="328"/>
      <c r="Q49" s="329" t="str">
        <f>A!L207</f>
        <v/>
      </c>
    </row>
    <row r="50" spans="1:17" customFormat="false" ht="12" customHeight="1">
      <c r="A50" s="355"/>
      <c r="B50" s="317" t="s">
        <v>321</v>
      </c>
      <c r="C50" s="325">
        <f>A!J208</f>
        <v>739</v>
      </c>
      <c r="D50" s="325">
        <f>A!D208</f>
        <v>739</v>
      </c>
      <c r="E50" s="325">
        <f>A!C208</f>
        <v>739.2</v>
      </c>
      <c r="F50" s="325">
        <f>A!B208</f>
        <v>739.4490035169988</v>
      </c>
      <c r="G50" s="325">
        <f>A!K208</f>
        <v>739.19664</v>
      </c>
      <c r="H50" s="325">
        <f>A!E208</f>
        <v>739.20000000000903</v>
      </c>
      <c r="I50" s="326">
        <f>A!F208</f>
        <v>739.20000000000903</v>
      </c>
      <c r="J50" s="325">
        <f t="shared" si="6"/>
        <v>739</v>
      </c>
      <c r="K50" s="325">
        <f t="shared" si="7"/>
        <v>739.4490035169988</v>
      </c>
      <c r="L50" s="519">
        <f t="shared" si="8"/>
        <v>6.0741817775811745E-4</v>
      </c>
      <c r="M50" s="325">
        <f>A!G208</f>
        <v>739.2</v>
      </c>
      <c r="N50" s="325">
        <f>A!H208</f>
        <v>739.2</v>
      </c>
      <c r="O50" s="326">
        <f>A!I208</f>
        <v>739.2</v>
      </c>
      <c r="P50" s="328"/>
      <c r="Q50" s="329" t="str">
        <f>A!L208</f>
        <v/>
      </c>
    </row>
    <row r="51" spans="1:17" customFormat="false" ht="12" customHeight="1">
      <c r="A51" s="355"/>
      <c r="B51" s="317" t="s">
        <v>322</v>
      </c>
      <c r="C51" s="325">
        <f>A!J209</f>
        <v>739</v>
      </c>
      <c r="D51" s="325">
        <f>A!D209</f>
        <v>739</v>
      </c>
      <c r="E51" s="325">
        <f>A!C209</f>
        <v>739.2</v>
      </c>
      <c r="F51" s="325">
        <f>A!B209</f>
        <v>739.4490035169988</v>
      </c>
      <c r="G51" s="325">
        <f>A!K209</f>
        <v>739.19664</v>
      </c>
      <c r="H51" s="325">
        <f>A!E209</f>
        <v>739.20000000000903</v>
      </c>
      <c r="I51" s="326">
        <f>A!F209</f>
        <v>739.20000000000903</v>
      </c>
      <c r="J51" s="325">
        <f t="shared" si="6"/>
        <v>739</v>
      </c>
      <c r="K51" s="325">
        <f t="shared" si="7"/>
        <v>739.4490035169988</v>
      </c>
      <c r="L51" s="519">
        <f t="shared" si="8"/>
        <v>6.0741817775811745E-4</v>
      </c>
      <c r="M51" s="325">
        <f>A!G209</f>
        <v>739.2</v>
      </c>
      <c r="N51" s="325">
        <f>A!H209</f>
        <v>739.2</v>
      </c>
      <c r="O51" s="326">
        <f>A!I209</f>
        <v>739.2</v>
      </c>
      <c r="P51" s="328"/>
      <c r="Q51" s="329" t="str">
        <f>A!L209</f>
        <v/>
      </c>
    </row>
    <row r="52" spans="1:17" customFormat="false" ht="12" customHeight="1">
      <c r="A52" s="355"/>
      <c r="B52" s="317" t="s">
        <v>323</v>
      </c>
      <c r="C52" s="325">
        <f>A!J210</f>
        <v>739</v>
      </c>
      <c r="D52" s="325">
        <f>A!D210</f>
        <v>739</v>
      </c>
      <c r="E52" s="325">
        <f>A!C210</f>
        <v>739.2</v>
      </c>
      <c r="F52" s="325">
        <f>A!B210</f>
        <v>739.4490035169988</v>
      </c>
      <c r="G52" s="325">
        <f>A!K210</f>
        <v>739.19664</v>
      </c>
      <c r="H52" s="325">
        <f>A!E210</f>
        <v>739.20000000000903</v>
      </c>
      <c r="I52" s="326">
        <f>A!F210</f>
        <v>739.20000000000903</v>
      </c>
      <c r="J52" s="325">
        <f t="shared" si="6"/>
        <v>739</v>
      </c>
      <c r="K52" s="325">
        <f t="shared" si="7"/>
        <v>739.4490035169988</v>
      </c>
      <c r="L52" s="519">
        <f t="shared" si="8"/>
        <v>6.0741817775811745E-4</v>
      </c>
      <c r="M52" s="325">
        <f>A!G210</f>
        <v>739.2</v>
      </c>
      <c r="N52" s="325">
        <f>A!H210</f>
        <v>739.2</v>
      </c>
      <c r="O52" s="326">
        <f>A!I210</f>
        <v>739.2</v>
      </c>
      <c r="P52" s="328"/>
      <c r="Q52" s="329" t="str">
        <f>A!L210</f>
        <v/>
      </c>
    </row>
    <row r="53" spans="1:17" customFormat="false" ht="12" customHeight="1">
      <c r="A53" s="355"/>
      <c r="B53" s="317" t="s">
        <v>324</v>
      </c>
      <c r="C53" s="325">
        <f>A!J211</f>
        <v>739</v>
      </c>
      <c r="D53" s="325">
        <f>A!D211</f>
        <v>739</v>
      </c>
      <c r="E53" s="325">
        <f>A!C211</f>
        <v>739.2</v>
      </c>
      <c r="F53" s="325">
        <f>A!B211</f>
        <v>739.4490035169988</v>
      </c>
      <c r="G53" s="325">
        <f>A!K211</f>
        <v>739.2</v>
      </c>
      <c r="H53" s="325">
        <f>A!E211</f>
        <v>739.20000000000903</v>
      </c>
      <c r="I53" s="326">
        <f>A!F211</f>
        <v>739.20000000000903</v>
      </c>
      <c r="J53" s="325">
        <f t="shared" si="6"/>
        <v>739</v>
      </c>
      <c r="K53" s="325">
        <f t="shared" si="7"/>
        <v>739.4490035169988</v>
      </c>
      <c r="L53" s="519">
        <f t="shared" si="8"/>
        <v>6.0741817775811745E-4</v>
      </c>
      <c r="M53" s="325">
        <f>A!G211</f>
        <v>739.2</v>
      </c>
      <c r="N53" s="325">
        <f>A!H211</f>
        <v>739.2</v>
      </c>
      <c r="O53" s="326">
        <f>A!I211</f>
        <v>739.2</v>
      </c>
      <c r="P53" s="328"/>
      <c r="Q53" s="329" t="str">
        <f>A!L211</f>
        <v/>
      </c>
    </row>
    <row r="54" spans="1:17" customFormat="false" ht="12" customHeight="1">
      <c r="A54" s="355"/>
      <c r="B54" s="317" t="s">
        <v>325</v>
      </c>
      <c r="C54" s="325">
        <f>A!J212</f>
        <v>2957</v>
      </c>
      <c r="D54" s="325">
        <f>A!D212</f>
        <v>2957</v>
      </c>
      <c r="E54" s="325">
        <f>A!C212</f>
        <v>2956.8</v>
      </c>
      <c r="F54" s="325">
        <f>A!B212</f>
        <v>2957.5029308323565</v>
      </c>
      <c r="G54" s="325">
        <f>A!K212</f>
        <v>2956.78656</v>
      </c>
      <c r="H54" s="325">
        <f>A!E212</f>
        <v>2956.8000000000402</v>
      </c>
      <c r="I54" s="326">
        <f>A!F212</f>
        <v>2956.8000000000402</v>
      </c>
      <c r="J54" s="325">
        <f t="shared" si="6"/>
        <v>2956.78656</v>
      </c>
      <c r="K54" s="325">
        <f t="shared" si="7"/>
        <v>2957.5029308323565</v>
      </c>
      <c r="L54" s="519">
        <f t="shared" si="8"/>
        <v>2.4227909644090247E-4</v>
      </c>
      <c r="M54" s="325">
        <f>A!G212</f>
        <v>2956.8</v>
      </c>
      <c r="N54" s="325">
        <f>A!H212</f>
        <v>2956.8</v>
      </c>
      <c r="O54" s="326">
        <f>A!I212</f>
        <v>2956.8</v>
      </c>
      <c r="P54" s="328"/>
      <c r="Q54" s="329" t="str">
        <f>A!L212</f>
        <v/>
      </c>
    </row>
    <row r="55" spans="1:17" customFormat="false" ht="12" customHeight="1">
      <c r="A55" s="355"/>
      <c r="B55" s="317" t="s">
        <v>326</v>
      </c>
      <c r="C55" s="325">
        <f>A!J213</f>
        <v>2957</v>
      </c>
      <c r="D55" s="325">
        <f>A!D213</f>
        <v>2957</v>
      </c>
      <c r="E55" s="325">
        <f>A!C213</f>
        <v>2956.8</v>
      </c>
      <c r="F55" s="325">
        <f>A!B213</f>
        <v>2957.5029308323565</v>
      </c>
      <c r="G55" s="325">
        <f>A!K213</f>
        <v>2956.78656</v>
      </c>
      <c r="H55" s="325">
        <f>A!E213</f>
        <v>2956.8000000000402</v>
      </c>
      <c r="I55" s="326">
        <f>A!F213</f>
        <v>2956.8000000000402</v>
      </c>
      <c r="J55" s="325">
        <f t="shared" si="6"/>
        <v>2956.78656</v>
      </c>
      <c r="K55" s="325">
        <f t="shared" si="7"/>
        <v>2957.5029308323565</v>
      </c>
      <c r="L55" s="519">
        <f t="shared" si="8"/>
        <v>2.4227909644090247E-4</v>
      </c>
      <c r="M55" s="325">
        <f>A!G213</f>
        <v>2956.8</v>
      </c>
      <c r="N55" s="325">
        <f>A!H213</f>
        <v>2956.8</v>
      </c>
      <c r="O55" s="326">
        <f>A!I213</f>
        <v>2956.8</v>
      </c>
      <c r="P55" s="328"/>
      <c r="Q55" s="329" t="str">
        <f>A!L213</f>
        <v/>
      </c>
    </row>
    <row r="56" spans="1:17" customFormat="false" ht="12" customHeight="1">
      <c r="A56" s="355"/>
      <c r="B56" s="317" t="s">
        <v>327</v>
      </c>
      <c r="C56" s="325">
        <f>A!J214</f>
        <v>367</v>
      </c>
      <c r="D56" s="325">
        <f>A!D214</f>
        <v>370</v>
      </c>
      <c r="E56" s="325">
        <f>A!C214</f>
        <v>369.6</v>
      </c>
      <c r="F56" s="325">
        <f>A!B214</f>
        <v>369.57796014067998</v>
      </c>
      <c r="G56" s="325">
        <f>A!K214</f>
        <v>369.59906666666666</v>
      </c>
      <c r="H56" s="325">
        <f>A!E214</f>
        <v>369.60000000000502</v>
      </c>
      <c r="I56" s="326">
        <f>A!F214</f>
        <v>369.60000000000502</v>
      </c>
      <c r="J56" s="325">
        <f t="shared" si="6"/>
        <v>367</v>
      </c>
      <c r="K56" s="325">
        <f t="shared" si="7"/>
        <v>370</v>
      </c>
      <c r="L56" s="519">
        <f t="shared" si="8"/>
        <v>8.1168831168831144E-3</v>
      </c>
      <c r="M56" s="325">
        <f>A!G214</f>
        <v>369.6</v>
      </c>
      <c r="N56" s="325">
        <f>A!H214</f>
        <v>369.6</v>
      </c>
      <c r="O56" s="326">
        <f>A!I214</f>
        <v>369.6</v>
      </c>
      <c r="P56" s="328"/>
      <c r="Q56" s="329" t="str">
        <f>A!L214</f>
        <v/>
      </c>
    </row>
    <row r="57" spans="1:17" customFormat="false" ht="12" customHeight="1">
      <c r="A57" s="355"/>
      <c r="B57" s="317" t="s">
        <v>328</v>
      </c>
      <c r="C57" s="325">
        <f>A!J215</f>
        <v>367</v>
      </c>
      <c r="D57" s="325">
        <f>A!D215</f>
        <v>370</v>
      </c>
      <c r="E57" s="325">
        <f>A!C215</f>
        <v>369.6</v>
      </c>
      <c r="F57" s="325">
        <f>A!B215</f>
        <v>369.57796014067998</v>
      </c>
      <c r="G57" s="325">
        <f>A!K215</f>
        <v>369.59906666666666</v>
      </c>
      <c r="H57" s="325">
        <f>A!E215</f>
        <v>369.60000000000502</v>
      </c>
      <c r="I57" s="326">
        <f>A!F215</f>
        <v>369.60000000000502</v>
      </c>
      <c r="J57" s="325">
        <f t="shared" si="6"/>
        <v>367</v>
      </c>
      <c r="K57" s="325">
        <f t="shared" si="7"/>
        <v>370</v>
      </c>
      <c r="L57" s="519">
        <f t="shared" si="8"/>
        <v>8.1168831168831144E-3</v>
      </c>
      <c r="M57" s="325">
        <f>A!G215</f>
        <v>369.6</v>
      </c>
      <c r="N57" s="325">
        <f>A!H215</f>
        <v>369.6</v>
      </c>
      <c r="O57" s="326">
        <f>A!I215</f>
        <v>369.6</v>
      </c>
      <c r="P57" s="328"/>
      <c r="Q57" s="329" t="str">
        <f>A!L215</f>
        <v/>
      </c>
    </row>
    <row r="58" spans="1:17" customFormat="false" ht="12" customHeight="1" thickBot="1">
      <c r="A58" s="355"/>
      <c r="B58" s="331" t="s">
        <v>329</v>
      </c>
      <c r="C58" s="333">
        <f>A!J216</f>
        <v>1221</v>
      </c>
      <c r="D58" s="333">
        <f>A!D216</f>
        <v>1221</v>
      </c>
      <c r="E58" s="333">
        <f>A!C216</f>
        <v>1221.0239999999999</v>
      </c>
      <c r="F58" s="333">
        <f>A!B216</f>
        <v>1221.2778429073858</v>
      </c>
      <c r="G58" s="334">
        <f>A!K216</f>
        <v>1220.9823733333333</v>
      </c>
      <c r="H58" s="333">
        <f>A!E216</f>
        <v>1221.0239999999999</v>
      </c>
      <c r="I58" s="335">
        <f>A!F216</f>
        <v>1221.0239999999999</v>
      </c>
      <c r="J58" s="333">
        <f t="shared" si="6"/>
        <v>1220.9823733333333</v>
      </c>
      <c r="K58" s="333">
        <f t="shared" si="7"/>
        <v>1221.2778429073858</v>
      </c>
      <c r="L58" s="553">
        <f t="shared" si="8"/>
        <v>2.4198823763030541E-4</v>
      </c>
      <c r="M58" s="333">
        <f>A!G216</f>
        <v>1221.0239999999999</v>
      </c>
      <c r="N58" s="333">
        <f>A!H216</f>
        <v>1221</v>
      </c>
      <c r="O58" s="335">
        <f>A!I216</f>
        <v>1221</v>
      </c>
      <c r="P58" s="328"/>
      <c r="Q58" s="339" t="str">
        <f>A!L216</f>
        <v/>
      </c>
    </row>
    <row r="59" spans="1:17" customFormat="false" ht="12" customHeight="1" thickTop="1">
      <c r="A59" s="351"/>
      <c r="B59" s="485" t="s">
        <v>816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456"/>
      <c r="Q59" s="311"/>
    </row>
    <row r="60" spans="1:17" customFormat="false" ht="22.5" customHeight="1" thickBot="1">
      <c r="A60" s="351"/>
      <c r="B60" s="309" t="s">
        <v>823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456"/>
      <c r="Q60" s="311"/>
    </row>
    <row r="61" spans="1:17" customFormat="false" ht="12" customHeight="1" thickTop="1">
      <c r="A61" s="348"/>
      <c r="B61" s="312" t="s">
        <v>171</v>
      </c>
      <c r="C61" s="346"/>
      <c r="D61" s="313"/>
      <c r="E61" s="346"/>
      <c r="F61" s="346"/>
      <c r="G61" s="346"/>
      <c r="H61" s="346"/>
      <c r="I61" s="314"/>
      <c r="J61" s="611" t="s">
        <v>391</v>
      </c>
      <c r="K61" s="612"/>
      <c r="L61" s="613"/>
      <c r="M61" s="313"/>
      <c r="N61" s="313"/>
      <c r="O61" s="314"/>
      <c r="P61" s="315"/>
      <c r="Q61" s="316">
        <f>YourData!$J$5</f>
        <v>40179</v>
      </c>
    </row>
    <row r="62" spans="1:17" customFormat="false" ht="12" customHeight="1">
      <c r="A62" s="35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9" t="s">
        <v>157</v>
      </c>
      <c r="M62" s="311"/>
      <c r="N62" s="311" t="s">
        <v>158</v>
      </c>
      <c r="O62" s="320"/>
      <c r="P62" s="315"/>
      <c r="Q62" s="558" t="str">
        <f>A!$L$21</f>
        <v>Tested Prg</v>
      </c>
    </row>
    <row r="63" spans="1:17" customFormat="false" ht="12" customHeight="1">
      <c r="A63" s="350"/>
      <c r="B63" s="321" t="s">
        <v>828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390</v>
      </c>
      <c r="M63" s="322" t="s">
        <v>161</v>
      </c>
      <c r="N63" s="322" t="s">
        <v>49</v>
      </c>
      <c r="O63" s="323" t="s">
        <v>50</v>
      </c>
      <c r="P63" s="324"/>
      <c r="Q63" s="559" t="str">
        <f>A!$L$22</f>
        <v>Org</v>
      </c>
    </row>
    <row r="64" spans="1:17" customFormat="false" ht="12" customHeight="1">
      <c r="A64" s="355"/>
      <c r="B64" s="317" t="s">
        <v>330</v>
      </c>
      <c r="C64" s="325">
        <f>Q!BV133</f>
        <v>0</v>
      </c>
      <c r="D64" s="325">
        <f>Q!BW133</f>
        <v>0</v>
      </c>
      <c r="E64" s="325">
        <f>Q!BX133</f>
        <v>0</v>
      </c>
      <c r="F64" s="325">
        <f>Q!BY133</f>
        <v>0</v>
      </c>
      <c r="G64" s="325">
        <f>Q!BZ133</f>
        <v>4.9461111107120814E-3</v>
      </c>
      <c r="H64" s="325">
        <f>Q!CA133</f>
        <v>0</v>
      </c>
      <c r="I64" s="326">
        <f>Q!CB133</f>
        <v>3.3137916779999903E-14</v>
      </c>
      <c r="J64" s="325">
        <f>Q!CC133</f>
        <v>0</v>
      </c>
      <c r="K64" s="325">
        <f>Q!CD133</f>
        <v>4.9461111107120814E-3</v>
      </c>
      <c r="L64" s="516" t="s">
        <v>794</v>
      </c>
      <c r="M64" s="325">
        <f>Q!CF133</f>
        <v>0</v>
      </c>
      <c r="N64" s="325">
        <f>Q!CG133</f>
        <v>0</v>
      </c>
      <c r="O64" s="326">
        <f>Q!CH133</f>
        <v>0</v>
      </c>
      <c r="P64" s="328">
        <f>Q!CI133</f>
        <v>0</v>
      </c>
      <c r="Q64" s="359" t="str">
        <f>Q!CJ133</f>
        <v/>
      </c>
    </row>
    <row r="65" spans="1:17" customFormat="false" ht="12" customHeight="1">
      <c r="A65" s="355"/>
      <c r="B65" s="317" t="s">
        <v>317</v>
      </c>
      <c r="C65" s="325">
        <f>Q!BV134</f>
        <v>0</v>
      </c>
      <c r="D65" s="325">
        <f>Q!BW134</f>
        <v>0</v>
      </c>
      <c r="E65" s="325">
        <f>Q!BX134</f>
        <v>0</v>
      </c>
      <c r="F65" s="325">
        <f>Q!BY134</f>
        <v>0</v>
      </c>
      <c r="G65" s="325">
        <f>Q!BZ134</f>
        <v>3.7099999999554711E-3</v>
      </c>
      <c r="H65" s="325">
        <f>Q!CA134</f>
        <v>0</v>
      </c>
      <c r="I65" s="326">
        <f>Q!CB134</f>
        <v>2.6911818000000001E-15</v>
      </c>
      <c r="J65" s="325">
        <f>Q!CC134</f>
        <v>0</v>
      </c>
      <c r="K65" s="325">
        <f>Q!CD134</f>
        <v>3.7099999999554711E-3</v>
      </c>
      <c r="L65" s="517" t="s">
        <v>794</v>
      </c>
      <c r="M65" s="325">
        <f>Q!CF134</f>
        <v>0</v>
      </c>
      <c r="N65" s="325">
        <f>Q!CG134</f>
        <v>0</v>
      </c>
      <c r="O65" s="326">
        <f>Q!CH134</f>
        <v>0</v>
      </c>
      <c r="P65" s="328">
        <f>Q!CI134</f>
        <v>0</v>
      </c>
      <c r="Q65" s="329" t="str">
        <f>Q!CJ134</f>
        <v/>
      </c>
    </row>
    <row r="66" spans="1:17" customFormat="false" ht="12" customHeight="1">
      <c r="A66" s="355"/>
      <c r="B66" s="317" t="s">
        <v>318</v>
      </c>
      <c r="C66" s="325">
        <f>Q!BV135</f>
        <v>0</v>
      </c>
      <c r="D66" s="325">
        <f>Q!BW135</f>
        <v>0</v>
      </c>
      <c r="E66" s="325">
        <f>Q!BX135</f>
        <v>0</v>
      </c>
      <c r="F66" s="325">
        <f>Q!BY135</f>
        <v>0</v>
      </c>
      <c r="G66" s="325">
        <f>Q!BZ135</f>
        <v>4.2294444442632084E-3</v>
      </c>
      <c r="H66" s="325">
        <f>Q!CA135</f>
        <v>0</v>
      </c>
      <c r="I66" s="326">
        <f>Q!CB135</f>
        <v>3.8102884200000001E-15</v>
      </c>
      <c r="J66" s="325">
        <f>Q!CC135</f>
        <v>0</v>
      </c>
      <c r="K66" s="325">
        <f>Q!CD135</f>
        <v>4.2294444442632084E-3</v>
      </c>
      <c r="L66" s="517" t="s">
        <v>794</v>
      </c>
      <c r="M66" s="325">
        <f>Q!CF135</f>
        <v>0</v>
      </c>
      <c r="N66" s="325">
        <f>Q!CG135</f>
        <v>0</v>
      </c>
      <c r="O66" s="326">
        <f>Q!CH135</f>
        <v>0</v>
      </c>
      <c r="P66" s="328">
        <f>Q!CI135</f>
        <v>0</v>
      </c>
      <c r="Q66" s="329" t="str">
        <f>Q!CJ135</f>
        <v/>
      </c>
    </row>
    <row r="67" spans="1:17" customFormat="false" ht="12" customHeight="1">
      <c r="A67" s="355"/>
      <c r="B67" s="317" t="s">
        <v>319</v>
      </c>
      <c r="C67" s="325">
        <f>Q!BV136</f>
        <v>0</v>
      </c>
      <c r="D67" s="325">
        <f>Q!BW136</f>
        <v>0</v>
      </c>
      <c r="E67" s="325">
        <f>Q!BX136</f>
        <v>0</v>
      </c>
      <c r="F67" s="325">
        <f>Q!BY136</f>
        <v>0</v>
      </c>
      <c r="G67" s="325">
        <f>Q!BZ136</f>
        <v>7.9500000001075932E-4</v>
      </c>
      <c r="H67" s="325">
        <f>Q!CA136</f>
        <v>0</v>
      </c>
      <c r="I67" s="326">
        <f>Q!CB136</f>
        <v>3.1414859400000099E-14</v>
      </c>
      <c r="J67" s="325">
        <f>Q!CC136</f>
        <v>0</v>
      </c>
      <c r="K67" s="325">
        <f>Q!CD136</f>
        <v>7.9500000001075932E-4</v>
      </c>
      <c r="L67" s="517" t="s">
        <v>794</v>
      </c>
      <c r="M67" s="325">
        <f>Q!CF136</f>
        <v>0</v>
      </c>
      <c r="N67" s="325">
        <f>Q!CG136</f>
        <v>0</v>
      </c>
      <c r="O67" s="326">
        <f>Q!CH136</f>
        <v>0</v>
      </c>
      <c r="P67" s="328">
        <f>Q!CI136</f>
        <v>0</v>
      </c>
      <c r="Q67" s="329" t="str">
        <f>Q!CJ136</f>
        <v/>
      </c>
    </row>
    <row r="68" spans="1:17" customFormat="false" ht="12" customHeight="1">
      <c r="A68" s="355"/>
      <c r="B68" s="317" t="s">
        <v>320</v>
      </c>
      <c r="C68" s="325">
        <f>Q!BV137</f>
        <v>0</v>
      </c>
      <c r="D68" s="325">
        <f>Q!BW137</f>
        <v>0</v>
      </c>
      <c r="E68" s="325">
        <f>Q!BX137</f>
        <v>0</v>
      </c>
      <c r="F68" s="325">
        <f>Q!BY137</f>
        <v>0</v>
      </c>
      <c r="G68" s="325">
        <f>Q!BZ137</f>
        <v>6.7805555556788022E-4</v>
      </c>
      <c r="H68" s="325">
        <f>Q!CA137</f>
        <v>0</v>
      </c>
      <c r="I68" s="326">
        <f>Q!CB137</f>
        <v>-2.7533489999999998E-16</v>
      </c>
      <c r="J68" s="325">
        <f>Q!CC137</f>
        <v>-2.7533489999999998E-16</v>
      </c>
      <c r="K68" s="325">
        <f>Q!CD137</f>
        <v>6.7805555556788022E-4</v>
      </c>
      <c r="L68" s="517" t="s">
        <v>794</v>
      </c>
      <c r="M68" s="325">
        <f>Q!CF137</f>
        <v>0</v>
      </c>
      <c r="N68" s="325">
        <f>Q!CG137</f>
        <v>0</v>
      </c>
      <c r="O68" s="326">
        <f>Q!CH137</f>
        <v>0</v>
      </c>
      <c r="P68" s="328">
        <f>Q!CI137</f>
        <v>0</v>
      </c>
      <c r="Q68" s="329" t="str">
        <f>Q!CJ137</f>
        <v/>
      </c>
    </row>
    <row r="69" spans="1:17" customFormat="false" ht="12" customHeight="1">
      <c r="A69" s="355"/>
      <c r="B69" s="317" t="s">
        <v>321</v>
      </c>
      <c r="C69" s="325">
        <f>Q!BV138</f>
        <v>0</v>
      </c>
      <c r="D69" s="325">
        <f>Q!BW138</f>
        <v>0</v>
      </c>
      <c r="E69" s="325">
        <f>Q!BX138</f>
        <v>0</v>
      </c>
      <c r="F69" s="325">
        <f>Q!BY138</f>
        <v>2.0515826494724934</v>
      </c>
      <c r="G69" s="325">
        <f>Q!BZ138</f>
        <v>-6.5010655555560106</v>
      </c>
      <c r="H69" s="325">
        <f>Q!CA138</f>
        <v>0</v>
      </c>
      <c r="I69" s="326">
        <f>Q!CB138</f>
        <v>6.8699999909540566E-3</v>
      </c>
      <c r="J69" s="325">
        <f>Q!CC138</f>
        <v>-6.5010655555560106</v>
      </c>
      <c r="K69" s="325">
        <f>Q!CD138</f>
        <v>2.0515826494724934</v>
      </c>
      <c r="L69" s="517" t="s">
        <v>794</v>
      </c>
      <c r="M69" s="325">
        <f>Q!CF138</f>
        <v>-4.4110761670026477E-3</v>
      </c>
      <c r="N69" s="325">
        <f>Q!CG138</f>
        <v>0</v>
      </c>
      <c r="O69" s="326">
        <f>Q!CH138</f>
        <v>0.19999999999993179</v>
      </c>
      <c r="P69" s="328">
        <f>Q!CI138</f>
        <v>0</v>
      </c>
      <c r="Q69" s="329" t="str">
        <f>Q!CJ138</f>
        <v/>
      </c>
    </row>
    <row r="70" spans="1:17" customFormat="false" ht="12" customHeight="1">
      <c r="A70" s="355"/>
      <c r="B70" s="317" t="s">
        <v>322</v>
      </c>
      <c r="C70" s="325">
        <f>Q!BV139</f>
        <v>1</v>
      </c>
      <c r="D70" s="325">
        <f>Q!BW139</f>
        <v>0</v>
      </c>
      <c r="E70" s="325">
        <f>Q!BX139</f>
        <v>0</v>
      </c>
      <c r="F70" s="325">
        <f>Q!BY139</f>
        <v>0</v>
      </c>
      <c r="G70" s="325">
        <f>Q!BZ139</f>
        <v>-7.1847211111106617</v>
      </c>
      <c r="H70" s="325">
        <f>Q!CA139</f>
        <v>0</v>
      </c>
      <c r="I70" s="326">
        <f>Q!CB139</f>
        <v>-5.3400000100509715E-3</v>
      </c>
      <c r="J70" s="325">
        <f>Q!CC139</f>
        <v>-7.1847211111106617</v>
      </c>
      <c r="K70" s="325">
        <f>Q!CD139</f>
        <v>1</v>
      </c>
      <c r="L70" s="517" t="s">
        <v>794</v>
      </c>
      <c r="M70" s="325">
        <f>Q!CF139</f>
        <v>3.957292481800323E-2</v>
      </c>
      <c r="N70" s="325">
        <f>Q!CG139</f>
        <v>0</v>
      </c>
      <c r="O70" s="326">
        <f>Q!CH139</f>
        <v>-0.10000000000002274</v>
      </c>
      <c r="P70" s="328">
        <f>Q!CI139</f>
        <v>0</v>
      </c>
      <c r="Q70" s="329" t="str">
        <f>Q!CJ139</f>
        <v/>
      </c>
    </row>
    <row r="71" spans="1:17" customFormat="false" ht="12" customHeight="1">
      <c r="A71" s="355"/>
      <c r="B71" s="317" t="s">
        <v>323</v>
      </c>
      <c r="C71" s="325">
        <f>Q!BV140</f>
        <v>1</v>
      </c>
      <c r="D71" s="325">
        <f>Q!BW140</f>
        <v>0</v>
      </c>
      <c r="E71" s="325">
        <f>Q!BX140</f>
        <v>0</v>
      </c>
      <c r="F71" s="325">
        <f>Q!BY140</f>
        <v>0.87924970691676663</v>
      </c>
      <c r="G71" s="325">
        <f>Q!BZ140</f>
        <v>-6.029952222222505</v>
      </c>
      <c r="H71" s="325">
        <f>Q!CA140</f>
        <v>0</v>
      </c>
      <c r="I71" s="326">
        <f>Q!CB140</f>
        <v>-1.0820000013040953E-2</v>
      </c>
      <c r="J71" s="325">
        <f>Q!CC140</f>
        <v>-6.029952222222505</v>
      </c>
      <c r="K71" s="325">
        <f>Q!CD140</f>
        <v>1</v>
      </c>
      <c r="L71" s="517" t="s">
        <v>794</v>
      </c>
      <c r="M71" s="325">
        <f>Q!CF140</f>
        <v>4.5434941577923382E-2</v>
      </c>
      <c r="N71" s="325">
        <f>Q!CG140</f>
        <v>0</v>
      </c>
      <c r="O71" s="326">
        <f>Q!CH140</f>
        <v>9.9999999999909051E-2</v>
      </c>
      <c r="P71" s="328">
        <f>Q!CI140</f>
        <v>0</v>
      </c>
      <c r="Q71" s="329" t="str">
        <f>Q!CJ140</f>
        <v/>
      </c>
    </row>
    <row r="72" spans="1:17" customFormat="false" ht="12" customHeight="1">
      <c r="A72" s="355"/>
      <c r="B72" s="317" t="s">
        <v>324</v>
      </c>
      <c r="C72" s="325">
        <f>Q!BV141</f>
        <v>1</v>
      </c>
      <c r="D72" s="325">
        <f>Q!BW141</f>
        <v>0</v>
      </c>
      <c r="E72" s="325">
        <f>Q!BX141</f>
        <v>0</v>
      </c>
      <c r="F72" s="325">
        <f>Q!BY141</f>
        <v>-0.58616647127780652</v>
      </c>
      <c r="G72" s="325">
        <f>Q!BZ141</f>
        <v>-5.5533205555555014</v>
      </c>
      <c r="H72" s="325">
        <f>Q!CA141</f>
        <v>0</v>
      </c>
      <c r="I72" s="326">
        <f>Q!CB141</f>
        <v>1.151999998694464E-2</v>
      </c>
      <c r="J72" s="325">
        <f>Q!CC141</f>
        <v>-5.5533205555555014</v>
      </c>
      <c r="K72" s="325">
        <f>Q!CD141</f>
        <v>1</v>
      </c>
      <c r="L72" s="517" t="s">
        <v>794</v>
      </c>
      <c r="M72" s="325">
        <f>Q!CF141</f>
        <v>0.11569662234194311</v>
      </c>
      <c r="N72" s="325">
        <f>Q!CG141</f>
        <v>0</v>
      </c>
      <c r="O72" s="326">
        <f>Q!CH141</f>
        <v>0.19999999999993179</v>
      </c>
      <c r="P72" s="328">
        <f>Q!CI141</f>
        <v>0</v>
      </c>
      <c r="Q72" s="329" t="str">
        <f>Q!CJ141</f>
        <v/>
      </c>
    </row>
    <row r="73" spans="1:17" customFormat="false" ht="12" customHeight="1">
      <c r="A73" s="355"/>
      <c r="B73" s="317" t="s">
        <v>325</v>
      </c>
      <c r="C73" s="325">
        <f>Q!BV142</f>
        <v>1</v>
      </c>
      <c r="D73" s="325">
        <f>Q!BW142</f>
        <v>0</v>
      </c>
      <c r="E73" s="325">
        <f>Q!BX142</f>
        <v>0</v>
      </c>
      <c r="F73" s="325">
        <f>Q!BY142</f>
        <v>-29.601406799531105</v>
      </c>
      <c r="G73" s="325">
        <f>Q!BZ142</f>
        <v>-12.924628333333658</v>
      </c>
      <c r="H73" s="325">
        <f>Q!CA142</f>
        <v>0</v>
      </c>
      <c r="I73" s="326">
        <f>Q!CB142</f>
        <v>-7.6000004037268809E-4</v>
      </c>
      <c r="J73" s="325">
        <f>Q!CC142</f>
        <v>-29.601406799531105</v>
      </c>
      <c r="K73" s="325">
        <f>Q!CD142</f>
        <v>1</v>
      </c>
      <c r="L73" s="517" t="s">
        <v>794</v>
      </c>
      <c r="M73" s="325">
        <f>Q!CF142</f>
        <v>0.67126154079960543</v>
      </c>
      <c r="N73" s="325">
        <f>Q!CG142</f>
        <v>0</v>
      </c>
      <c r="O73" s="326">
        <f>Q!CH142</f>
        <v>-0.70000000000027285</v>
      </c>
      <c r="P73" s="328">
        <f>Q!CI142</f>
        <v>0</v>
      </c>
      <c r="Q73" s="329" t="str">
        <f>Q!CJ142</f>
        <v/>
      </c>
    </row>
    <row r="74" spans="1:17" customFormat="false" ht="12" customHeight="1">
      <c r="A74" s="355"/>
      <c r="B74" s="317" t="s">
        <v>326</v>
      </c>
      <c r="C74" s="325">
        <f>Q!BV143</f>
        <v>2</v>
      </c>
      <c r="D74" s="325">
        <f>Q!BW143</f>
        <v>0</v>
      </c>
      <c r="E74" s="325">
        <f>Q!BX143</f>
        <v>0</v>
      </c>
      <c r="F74" s="325">
        <f>Q!BY143</f>
        <v>-27.549824150058612</v>
      </c>
      <c r="G74" s="325">
        <f>Q!BZ143</f>
        <v>-10.798126944444903</v>
      </c>
      <c r="H74" s="325">
        <f>Q!CA143</f>
        <v>0</v>
      </c>
      <c r="I74" s="326">
        <f>Q!CB143</f>
        <v>1.945999995996317E-2</v>
      </c>
      <c r="J74" s="325">
        <f>Q!CC143</f>
        <v>-27.549824150058612</v>
      </c>
      <c r="K74" s="325">
        <f>Q!CD143</f>
        <v>2</v>
      </c>
      <c r="L74" s="517" t="s">
        <v>794</v>
      </c>
      <c r="M74" s="325">
        <f>Q!CF143</f>
        <v>0.72237052330001461</v>
      </c>
      <c r="N74" s="325">
        <f>Q!CG143</f>
        <v>0</v>
      </c>
      <c r="O74" s="326">
        <f>Q!CH143</f>
        <v>-0.6000000000003638</v>
      </c>
      <c r="P74" s="328">
        <f>Q!CI143</f>
        <v>0</v>
      </c>
      <c r="Q74" s="329" t="str">
        <f>Q!CJ143</f>
        <v/>
      </c>
    </row>
    <row r="75" spans="1:17" customFormat="false" ht="12" customHeight="1">
      <c r="A75" s="355"/>
      <c r="B75" s="317" t="s">
        <v>327</v>
      </c>
      <c r="C75" s="325">
        <f>Q!BV144</f>
        <v>3</v>
      </c>
      <c r="D75" s="325">
        <f>Q!BW144</f>
        <v>0</v>
      </c>
      <c r="E75" s="325">
        <f>Q!BX144</f>
        <v>0</v>
      </c>
      <c r="F75" s="325">
        <f>Q!BY144</f>
        <v>-3.2239155920281632</v>
      </c>
      <c r="G75" s="325">
        <f>Q!BZ144</f>
        <v>-1.6626336111111186</v>
      </c>
      <c r="H75" s="325">
        <f>Q!CA144</f>
        <v>0</v>
      </c>
      <c r="I75" s="326">
        <f>Q!CB144</f>
        <v>4.684599999495731E-2</v>
      </c>
      <c r="J75" s="325">
        <f>Q!CC144</f>
        <v>-3.2239155920281632</v>
      </c>
      <c r="K75" s="325">
        <f>Q!CD144</f>
        <v>3</v>
      </c>
      <c r="L75" s="517" t="s">
        <v>794</v>
      </c>
      <c r="M75" s="325">
        <f>Q!CF144</f>
        <v>0.11556793938098053</v>
      </c>
      <c r="N75" s="325">
        <f>Q!CG144</f>
        <v>0</v>
      </c>
      <c r="O75" s="326">
        <f>Q!CH144</f>
        <v>0.19999999999998863</v>
      </c>
      <c r="P75" s="328">
        <f>Q!CI144</f>
        <v>0</v>
      </c>
      <c r="Q75" s="329" t="str">
        <f>Q!CJ144</f>
        <v/>
      </c>
    </row>
    <row r="76" spans="1:17" customFormat="false" ht="12" customHeight="1">
      <c r="A76" s="355"/>
      <c r="B76" s="317" t="s">
        <v>328</v>
      </c>
      <c r="C76" s="325">
        <f>Q!BV145</f>
        <v>3</v>
      </c>
      <c r="D76" s="325">
        <f>Q!BW145</f>
        <v>0</v>
      </c>
      <c r="E76" s="325">
        <f>Q!BX145</f>
        <v>0</v>
      </c>
      <c r="F76" s="325">
        <f>Q!BY145</f>
        <v>-2.9308323563892031</v>
      </c>
      <c r="G76" s="325">
        <f>Q!BZ145</f>
        <v>-1.4534955555555484</v>
      </c>
      <c r="H76" s="325">
        <f>Q!CA145</f>
        <v>0</v>
      </c>
      <c r="I76" s="326">
        <f>Q!CB145</f>
        <v>5.4999999939582267E-3</v>
      </c>
      <c r="J76" s="325">
        <f>Q!CC145</f>
        <v>-2.9308323563892031</v>
      </c>
      <c r="K76" s="325">
        <f>Q!CD145</f>
        <v>3</v>
      </c>
      <c r="L76" s="517" t="s">
        <v>794</v>
      </c>
      <c r="M76" s="325">
        <f>Q!CF145</f>
        <v>0.12940129357599517</v>
      </c>
      <c r="N76" s="325">
        <f>Q!CG145</f>
        <v>0</v>
      </c>
      <c r="O76" s="326">
        <f>Q!CH145</f>
        <v>0</v>
      </c>
      <c r="P76" s="328">
        <f>Q!CI145</f>
        <v>0</v>
      </c>
      <c r="Q76" s="329" t="str">
        <f>Q!CJ145</f>
        <v/>
      </c>
    </row>
    <row r="77" spans="1:17" customFormat="false" ht="12" customHeight="1" thickBot="1">
      <c r="A77" s="355"/>
      <c r="B77" s="331" t="s">
        <v>329</v>
      </c>
      <c r="C77" s="333">
        <f>Q!BV146</f>
        <v>1</v>
      </c>
      <c r="D77" s="333">
        <f>Q!BW146</f>
        <v>0</v>
      </c>
      <c r="E77" s="333">
        <f>Q!BX146</f>
        <v>-2.3999999999887223E-2</v>
      </c>
      <c r="F77" s="333">
        <f>Q!BY146</f>
        <v>-2.0515826494724934</v>
      </c>
      <c r="G77" s="334">
        <f>Q!BZ146</f>
        <v>-10.761171111110343</v>
      </c>
      <c r="H77" s="333">
        <f>Q!CA146</f>
        <v>0</v>
      </c>
      <c r="I77" s="335">
        <f>Q!CB146</f>
        <v>0</v>
      </c>
      <c r="J77" s="333">
        <f>Q!CC146</f>
        <v>-10.761171111110343</v>
      </c>
      <c r="K77" s="333">
        <f>Q!CD146</f>
        <v>1</v>
      </c>
      <c r="L77" s="517" t="s">
        <v>794</v>
      </c>
      <c r="M77" s="333">
        <f>Q!CF146</f>
        <v>8.2262149790039985E-2</v>
      </c>
      <c r="N77" s="333">
        <f>Q!CG146</f>
        <v>0</v>
      </c>
      <c r="O77" s="335">
        <f>Q!CH146</f>
        <v>0</v>
      </c>
      <c r="P77" s="328">
        <f>Q!CI146</f>
        <v>0</v>
      </c>
      <c r="Q77" s="339" t="str">
        <f>Q!CJ146</f>
        <v/>
      </c>
    </row>
    <row r="78" spans="1:17" s="484" customFormat="1" thickTop="1">
      <c r="A78" s="488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79" spans="1:17" customFormat="false" ht="15">
      <c r="A79" s="310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/>
    </row>
    <row r="80" spans="1:17" customFormat="false" ht="15">
      <c r="A80" s="310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 ht="15">
      <c r="A81" s="310"/>
      <c r="B81" s="310"/>
      <c r="C81" s="310"/>
      <c r="D81" s="310"/>
      <c r="E81" s="310"/>
      <c r="F81" s="310"/>
      <c r="G81" s="310"/>
      <c r="H81" s="310"/>
      <c r="I81" s="310"/>
      <c r="J81" s="310"/>
      <c r="K81" s="310"/>
      <c r="L81" s="310"/>
      <c r="M81" s="310"/>
      <c r="N81" s="310"/>
      <c r="O81" s="310"/>
      <c r="P81" s="310"/>
      <c r="Q81" s="310"/>
    </row>
    <row r="82" spans="1:17" customFormat="false" ht="15">
      <c r="A82" s="310"/>
      <c r="B82" s="310"/>
      <c r="C82" s="310"/>
      <c r="D82" s="310"/>
      <c r="E82" s="310"/>
      <c r="F82" s="310"/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</row>
    <row r="83" spans="1:17" customFormat="false" ht="15">
      <c r="A83" s="310"/>
      <c r="B83" s="310"/>
      <c r="C83" s="310"/>
      <c r="D83" s="310"/>
      <c r="E83" s="310"/>
      <c r="F83" s="310"/>
      <c r="G83" s="310"/>
      <c r="H83" s="310"/>
      <c r="I83" s="310"/>
      <c r="J83" s="310"/>
      <c r="K83" s="310"/>
      <c r="L83" s="310"/>
      <c r="M83" s="310"/>
      <c r="N83" s="310"/>
      <c r="O83" s="310"/>
      <c r="P83" s="310"/>
      <c r="Q83" s="310"/>
    </row>
    <row r="84" spans="1:17" customFormat="false" ht="15">
      <c r="A84" s="310"/>
      <c r="B84" s="310"/>
      <c r="C84" s="310"/>
      <c r="D84" s="310"/>
      <c r="E84" s="310"/>
      <c r="F84" s="310"/>
      <c r="G84" s="310"/>
      <c r="H84" s="310"/>
      <c r="I84" s="310"/>
      <c r="J84" s="310"/>
      <c r="K84" s="310"/>
      <c r="L84" s="310"/>
      <c r="M84" s="310"/>
      <c r="N84" s="310"/>
      <c r="O84" s="310"/>
      <c r="P84" s="310"/>
      <c r="Q84" s="310"/>
    </row>
    <row r="85" spans="1:17" customFormat="false" ht="15">
      <c r="A85" s="310"/>
      <c r="B85" s="310"/>
      <c r="C85" s="310"/>
      <c r="D85" s="310"/>
      <c r="E85" s="310"/>
      <c r="F85" s="310"/>
      <c r="G85" s="310"/>
      <c r="H85" s="310"/>
      <c r="I85" s="310"/>
      <c r="J85" s="310"/>
      <c r="K85" s="310"/>
      <c r="L85" s="310"/>
      <c r="M85" s="310"/>
      <c r="N85" s="310"/>
      <c r="O85" s="310"/>
      <c r="P85" s="310"/>
      <c r="Q85" s="310"/>
    </row>
    <row r="86" spans="1:17" customFormat="false" ht="15">
      <c r="A86" s="310"/>
      <c r="B86" s="310"/>
      <c r="C86" s="310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</row>
    <row r="87" spans="1:17" customFormat="false" ht="15">
      <c r="A87" s="310"/>
      <c r="B87" s="310"/>
      <c r="C87" s="310"/>
      <c r="D87" s="310"/>
      <c r="E87" s="310"/>
      <c r="F87" s="310"/>
      <c r="G87" s="310"/>
      <c r="H87" s="310"/>
      <c r="I87" s="310"/>
      <c r="J87" s="310"/>
      <c r="K87" s="310"/>
      <c r="L87" s="310"/>
      <c r="M87" s="310"/>
      <c r="N87" s="310"/>
      <c r="O87" s="310"/>
      <c r="P87" s="310"/>
      <c r="Q87" s="310"/>
    </row>
    <row r="88" spans="1:17" customFormat="false" ht="15">
      <c r="A88" s="310"/>
      <c r="B88" s="310"/>
      <c r="C88" s="310"/>
      <c r="D88" s="310"/>
      <c r="E88" s="310"/>
      <c r="F88" s="310"/>
      <c r="G88" s="310"/>
      <c r="H88" s="310"/>
      <c r="I88" s="310"/>
      <c r="J88" s="310"/>
      <c r="K88" s="310"/>
      <c r="L88" s="310"/>
      <c r="M88" s="310"/>
      <c r="N88" s="310"/>
      <c r="O88" s="310"/>
      <c r="P88" s="310"/>
      <c r="Q88" s="310"/>
    </row>
    <row r="89" spans="1:17" customFormat="false" ht="15">
      <c r="A89" s="310"/>
      <c r="B89" s="310"/>
      <c r="C89" s="310"/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</row>
    <row r="90" spans="1:17" customFormat="false" ht="15">
      <c r="A90" s="310"/>
      <c r="B90" s="310"/>
      <c r="C90" s="310"/>
      <c r="D90" s="310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 ht="15">
      <c r="A91" s="310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 ht="15">
      <c r="A92" s="310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 ht="15">
      <c r="A93" s="310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 ht="15">
      <c r="A94" s="310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 ht="15">
      <c r="A95" s="310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 ht="15">
      <c r="A96" s="310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 ht="15">
      <c r="A97" s="310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5">
      <c r="A98" s="310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5">
      <c r="A99" s="310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5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5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5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5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5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5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5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5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5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5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5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5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5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5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5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7.25" customHeight="1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10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10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 ht="12" customHeight="1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 ht="12" customHeight="1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 ht="12" customHeight="1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 ht="15">
      <c r="A152" s="308"/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</row>
    <row r="153" spans="1:17" customFormat="false" ht="15">
      <c r="A153" s="308"/>
      <c r="B153" s="308"/>
      <c r="C153" s="308"/>
      <c r="D153" s="308"/>
      <c r="E153" s="308"/>
      <c r="F153" s="308"/>
      <c r="G153" s="308"/>
      <c r="H153" s="308"/>
      <c r="I153" s="308"/>
      <c r="J153" s="308"/>
      <c r="K153" s="308"/>
      <c r="L153" s="308"/>
      <c r="M153" s="308"/>
      <c r="N153" s="308"/>
      <c r="O153" s="308"/>
      <c r="P153" s="308"/>
      <c r="Q153" s="308"/>
    </row>
    <row r="154" spans="1:17" customFormat="false" ht="15">
      <c r="A154" s="308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08"/>
      <c r="P154" s="308"/>
      <c r="Q154" s="308"/>
    </row>
    <row r="155" spans="1:17" customFormat="false" ht="15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</row>
    <row r="156" spans="1:17" customFormat="false" ht="15">
      <c r="A156" s="308"/>
      <c r="B156" s="308"/>
      <c r="C156" s="308"/>
      <c r="D156" s="308"/>
      <c r="E156" s="308"/>
      <c r="F156" s="308"/>
      <c r="G156" s="308"/>
      <c r="H156" s="308"/>
      <c r="I156" s="308"/>
      <c r="J156" s="308"/>
      <c r="K156" s="308"/>
      <c r="L156" s="308"/>
      <c r="M156" s="308"/>
      <c r="N156" s="308"/>
      <c r="O156" s="308"/>
      <c r="P156" s="308"/>
      <c r="Q156" s="308"/>
    </row>
    <row r="157" spans="1:17" customFormat="false" ht="15">
      <c r="A157" s="308"/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</row>
    <row r="158" spans="1:17" customFormat="false" ht="15">
      <c r="A158" s="308"/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</row>
    <row r="159" spans="1:17" customFormat="false" ht="15">
      <c r="A159" s="308"/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</row>
    <row r="160" spans="1:17" customFormat="false" ht="15">
      <c r="A160" s="308"/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</row>
    <row r="161" spans="1:17" customFormat="false" ht="15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 ht="15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 ht="15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 ht="14" customHeight="1">
      <c r="A164" s="341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 ht="12" customHeight="1">
      <c r="A165" s="38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 ht="12" customHeight="1">
      <c r="A166" s="389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 ht="12" customHeight="1">
      <c r="A167" s="389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 ht="12" customHeight="1">
      <c r="A168" s="397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 ht="12" customHeight="1">
      <c r="A169" s="397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 ht="12" customHeight="1">
      <c r="A170" s="397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 ht="12" customHeight="1">
      <c r="A171" s="397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 ht="12" customHeight="1">
      <c r="A172" s="397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 ht="12" customHeight="1">
      <c r="A173" s="397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 ht="12" customHeight="1">
      <c r="A174" s="397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 ht="12" customHeight="1">
      <c r="A175" s="397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 ht="12" customHeight="1">
      <c r="A176" s="397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 ht="12" customHeight="1">
      <c r="A177" s="397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 ht="12" customHeight="1">
      <c r="A178" s="397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 ht="12" customHeight="1">
      <c r="A179" s="397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 ht="12" customHeight="1">
      <c r="A180" s="397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 ht="12" customHeight="1">
      <c r="A181" s="397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 ht="12" customHeight="1">
      <c r="A182" s="38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 ht="12" customHeight="1">
      <c r="A183" s="389"/>
      <c r="B183" s="310"/>
      <c r="C183" s="310"/>
      <c r="D183" s="310"/>
      <c r="E183" s="310"/>
      <c r="F183" s="310"/>
      <c r="G183" s="310"/>
      <c r="H183" s="310"/>
      <c r="I183" s="310"/>
      <c r="J183" s="310"/>
      <c r="K183" s="310"/>
      <c r="L183" s="310"/>
      <c r="M183" s="310"/>
      <c r="N183" s="310"/>
      <c r="O183" s="310"/>
      <c r="P183" s="310"/>
      <c r="Q183" s="310"/>
    </row>
    <row r="184" spans="1:17" customFormat="false" ht="12" customHeight="1">
      <c r="A184" s="389"/>
      <c r="B184" s="310"/>
      <c r="C184" s="310"/>
      <c r="D184" s="310"/>
      <c r="E184" s="310"/>
      <c r="F184" s="310"/>
      <c r="G184" s="310"/>
      <c r="H184" s="310"/>
      <c r="I184" s="310"/>
      <c r="J184" s="310"/>
      <c r="K184" s="310"/>
      <c r="L184" s="310"/>
      <c r="M184" s="310"/>
      <c r="N184" s="310"/>
      <c r="O184" s="310"/>
      <c r="P184" s="310"/>
      <c r="Q184" s="310"/>
    </row>
    <row r="185" spans="1:17" customFormat="false" ht="12" customHeight="1">
      <c r="A185" s="404"/>
      <c r="B185" s="310"/>
      <c r="C185" s="310"/>
      <c r="D185" s="310"/>
      <c r="E185" s="310"/>
      <c r="F185" s="310"/>
      <c r="G185" s="310"/>
      <c r="H185" s="310"/>
      <c r="I185" s="310"/>
      <c r="J185" s="310"/>
      <c r="K185" s="310"/>
      <c r="L185" s="310"/>
      <c r="M185" s="310"/>
      <c r="N185" s="310"/>
      <c r="O185" s="310"/>
      <c r="P185" s="310"/>
      <c r="Q185" s="310"/>
    </row>
    <row r="186" spans="1:17" customFormat="false" ht="12" customHeight="1">
      <c r="A186" s="404"/>
      <c r="B186" s="310"/>
      <c r="C186" s="310"/>
      <c r="D186" s="310"/>
      <c r="E186" s="310"/>
      <c r="F186" s="310"/>
      <c r="G186" s="310"/>
      <c r="H186" s="310"/>
      <c r="I186" s="310"/>
      <c r="J186" s="310"/>
      <c r="K186" s="310"/>
      <c r="L186" s="310"/>
      <c r="M186" s="310"/>
      <c r="N186" s="310"/>
      <c r="O186" s="310"/>
      <c r="P186" s="310"/>
      <c r="Q186" s="310"/>
    </row>
    <row r="187" spans="1:17" customFormat="false" ht="12" customHeight="1">
      <c r="A187" s="404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 ht="12" customHeight="1">
      <c r="A188" s="404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 ht="12" customHeight="1">
      <c r="A189" s="404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 ht="12" customHeight="1">
      <c r="A190" s="404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 ht="12" customHeight="1">
      <c r="A191" s="404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 ht="12" customHeight="1">
      <c r="A192" s="404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 ht="12" customHeight="1">
      <c r="A193" s="404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 ht="12" customHeight="1">
      <c r="A194" s="404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 ht="12" customHeight="1">
      <c r="A195" s="404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 ht="12" customHeight="1">
      <c r="A196" s="404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 ht="12" customHeight="1">
      <c r="A197" s="404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 ht="12" customHeight="1">
      <c r="A198" s="404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 ht="12" customHeight="1">
      <c r="A199" s="341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 ht="14" customHeight="1">
      <c r="A200" s="341"/>
      <c r="B200" s="310"/>
      <c r="C200" s="402"/>
      <c r="D200" s="402"/>
      <c r="E200" s="402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 ht="12" customHeight="1">
      <c r="A201" s="388"/>
      <c r="B201" s="310"/>
      <c r="C201" s="402"/>
      <c r="D201" s="402"/>
      <c r="E201" s="402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 ht="12" customHeight="1">
      <c r="A202" s="389"/>
      <c r="B202" s="310"/>
      <c r="C202" s="402"/>
      <c r="D202" s="402"/>
      <c r="E202" s="402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 ht="12" customHeight="1">
      <c r="A203" s="389"/>
      <c r="B203" s="310"/>
      <c r="C203" s="402"/>
      <c r="D203" s="402"/>
      <c r="E203" s="402"/>
      <c r="F203" s="310"/>
      <c r="G203" s="310"/>
      <c r="H203" s="310"/>
      <c r="I203" s="310"/>
      <c r="J203" s="310"/>
      <c r="K203" s="310"/>
      <c r="L203" s="310"/>
      <c r="M203" s="310"/>
      <c r="N203" s="310"/>
      <c r="O203" s="310"/>
      <c r="P203" s="310"/>
      <c r="Q203" s="310"/>
    </row>
    <row r="204" spans="1:17" customFormat="false" ht="12" customHeight="1">
      <c r="A204" s="411"/>
      <c r="B204" s="310"/>
      <c r="C204" s="402"/>
      <c r="D204" s="402"/>
      <c r="E204" s="402"/>
      <c r="F204" s="310"/>
      <c r="G204" s="310"/>
      <c r="H204" s="310"/>
      <c r="I204" s="310"/>
      <c r="J204" s="310"/>
      <c r="K204" s="310"/>
      <c r="L204" s="310"/>
      <c r="M204" s="310"/>
      <c r="N204" s="310"/>
      <c r="O204" s="310"/>
      <c r="P204" s="310"/>
      <c r="Q204" s="310"/>
    </row>
    <row r="205" spans="1:17" customFormat="false" ht="12" customHeight="1">
      <c r="A205" s="411"/>
      <c r="B205" s="310"/>
      <c r="C205" s="402"/>
      <c r="D205" s="402"/>
      <c r="E205" s="402"/>
      <c r="F205" s="310"/>
      <c r="G205" s="310"/>
      <c r="H205" s="310"/>
      <c r="I205" s="310"/>
      <c r="J205" s="310"/>
      <c r="K205" s="310"/>
      <c r="L205" s="310"/>
      <c r="M205" s="310"/>
      <c r="N205" s="310"/>
      <c r="O205" s="310"/>
      <c r="P205" s="310"/>
      <c r="Q205" s="310"/>
    </row>
    <row r="206" spans="1:17" customFormat="false" ht="12" customHeight="1">
      <c r="A206" s="411"/>
      <c r="B206" s="310"/>
      <c r="C206" s="402"/>
      <c r="D206" s="402"/>
      <c r="E206" s="402"/>
      <c r="F206" s="310"/>
      <c r="G206" s="310"/>
      <c r="H206" s="310"/>
      <c r="I206" s="310"/>
      <c r="J206" s="310"/>
      <c r="K206" s="310"/>
      <c r="L206" s="310"/>
      <c r="M206" s="310"/>
      <c r="N206" s="310"/>
      <c r="O206" s="310"/>
      <c r="P206" s="310"/>
      <c r="Q206" s="310"/>
    </row>
    <row r="207" spans="1:17" customFormat="false" ht="12" customHeight="1">
      <c r="A207" s="411"/>
      <c r="B207" s="310"/>
      <c r="C207" s="402"/>
      <c r="D207" s="402"/>
      <c r="E207" s="402"/>
      <c r="F207" s="310"/>
      <c r="G207" s="310"/>
      <c r="H207" s="310"/>
      <c r="I207" s="310"/>
      <c r="J207" s="310"/>
      <c r="K207" s="310"/>
      <c r="L207" s="310"/>
      <c r="M207" s="310"/>
      <c r="N207" s="310"/>
      <c r="O207" s="310"/>
      <c r="P207" s="310"/>
      <c r="Q207" s="310"/>
    </row>
    <row r="208" spans="1:17" customFormat="false" ht="12" customHeight="1">
      <c r="A208" s="411"/>
      <c r="B208" s="310"/>
      <c r="C208" s="310"/>
      <c r="D208" s="310"/>
      <c r="E208" s="310"/>
      <c r="F208" s="310"/>
      <c r="G208" s="310"/>
      <c r="H208" s="310"/>
      <c r="I208" s="310"/>
      <c r="J208" s="310"/>
      <c r="K208" s="310"/>
      <c r="L208" s="310"/>
      <c r="M208" s="310"/>
      <c r="N208" s="310"/>
      <c r="O208" s="310"/>
      <c r="P208" s="310"/>
      <c r="Q208" s="310"/>
    </row>
    <row r="209" spans="1:17" customFormat="false" ht="12" customHeight="1">
      <c r="A209" s="411"/>
      <c r="B209" s="310"/>
      <c r="C209" s="310"/>
      <c r="D209" s="310"/>
      <c r="E209" s="310"/>
      <c r="F209" s="310"/>
      <c r="G209" s="310"/>
      <c r="H209" s="310"/>
      <c r="I209" s="310"/>
      <c r="J209" s="310"/>
      <c r="K209" s="310"/>
      <c r="L209" s="310"/>
      <c r="M209" s="310"/>
      <c r="N209" s="310"/>
      <c r="O209" s="310"/>
      <c r="P209" s="310"/>
      <c r="Q209" s="310"/>
    </row>
    <row r="210" spans="1:17" customFormat="false" ht="12" customHeight="1">
      <c r="A210" s="411"/>
      <c r="B210" s="310"/>
      <c r="C210" s="310"/>
      <c r="D210" s="310"/>
      <c r="E210" s="310"/>
      <c r="F210" s="310"/>
      <c r="G210" s="310"/>
      <c r="H210" s="310"/>
      <c r="I210" s="310"/>
      <c r="J210" s="310"/>
      <c r="K210" s="310"/>
      <c r="L210" s="310"/>
      <c r="M210" s="310"/>
      <c r="N210" s="310"/>
      <c r="O210" s="310"/>
      <c r="P210" s="310"/>
      <c r="Q210" s="310"/>
    </row>
    <row r="211" spans="1:17" customFormat="false" ht="12" customHeight="1">
      <c r="A211" s="411"/>
      <c r="B211" s="310"/>
      <c r="C211" s="310"/>
      <c r="D211" s="310"/>
      <c r="E211" s="310"/>
      <c r="F211" s="310"/>
      <c r="G211" s="310"/>
      <c r="H211" s="310"/>
      <c r="I211" s="310"/>
      <c r="J211" s="310"/>
      <c r="K211" s="310"/>
      <c r="L211" s="310"/>
      <c r="M211" s="310"/>
      <c r="N211" s="310"/>
      <c r="O211" s="310"/>
      <c r="P211" s="310"/>
      <c r="Q211" s="310"/>
    </row>
    <row r="212" spans="1:17" customFormat="false" ht="12" customHeight="1">
      <c r="A212" s="411"/>
      <c r="B212" s="310"/>
      <c r="C212" s="310"/>
      <c r="D212" s="310"/>
      <c r="E212" s="310"/>
      <c r="F212" s="310"/>
      <c r="G212" s="310"/>
      <c r="H212" s="310"/>
      <c r="I212" s="310"/>
      <c r="J212" s="310"/>
      <c r="K212" s="310"/>
      <c r="L212" s="310"/>
      <c r="M212" s="310"/>
      <c r="N212" s="310"/>
      <c r="O212" s="310"/>
      <c r="P212" s="310"/>
      <c r="Q212" s="310"/>
    </row>
    <row r="213" spans="1:17" customFormat="false" ht="12" customHeight="1">
      <c r="A213" s="411"/>
      <c r="B213" s="310"/>
      <c r="C213" s="310"/>
      <c r="D213" s="310"/>
      <c r="E213" s="310"/>
      <c r="F213" s="310"/>
      <c r="G213" s="310"/>
      <c r="H213" s="310"/>
      <c r="I213" s="310"/>
      <c r="J213" s="310"/>
      <c r="K213" s="310"/>
      <c r="L213" s="310"/>
      <c r="M213" s="310"/>
      <c r="N213" s="310"/>
      <c r="O213" s="310"/>
      <c r="P213" s="310"/>
      <c r="Q213" s="310"/>
    </row>
    <row r="214" spans="1:17" customFormat="false" ht="12" customHeight="1">
      <c r="A214" s="411"/>
      <c r="B214" s="310"/>
      <c r="C214" s="310"/>
      <c r="D214" s="310"/>
      <c r="E214" s="310"/>
      <c r="F214" s="310"/>
      <c r="G214" s="310"/>
      <c r="H214" s="310"/>
      <c r="I214" s="310"/>
      <c r="J214" s="310"/>
      <c r="K214" s="310"/>
      <c r="L214" s="310"/>
      <c r="M214" s="310"/>
      <c r="N214" s="310"/>
      <c r="O214" s="310"/>
      <c r="P214" s="310"/>
      <c r="Q214" s="310"/>
    </row>
    <row r="215" spans="1:17" customFormat="false" ht="12" customHeight="1">
      <c r="A215" s="411"/>
      <c r="B215" s="310"/>
      <c r="C215" s="310"/>
      <c r="D215" s="310"/>
      <c r="E215" s="310"/>
      <c r="F215" s="310"/>
      <c r="G215" s="310"/>
      <c r="H215" s="310"/>
      <c r="I215" s="310"/>
      <c r="J215" s="310"/>
      <c r="K215" s="310"/>
      <c r="L215" s="310"/>
      <c r="M215" s="310"/>
      <c r="N215" s="310"/>
      <c r="O215" s="310"/>
      <c r="P215" s="310"/>
      <c r="Q215" s="310"/>
    </row>
    <row r="216" spans="1:17" customFormat="false" ht="12" customHeight="1">
      <c r="A216" s="411"/>
      <c r="B216" s="310"/>
      <c r="C216" s="310"/>
      <c r="D216" s="310"/>
      <c r="E216" s="310"/>
      <c r="F216" s="310"/>
      <c r="G216" s="310"/>
      <c r="H216" s="310"/>
      <c r="I216" s="310"/>
      <c r="J216" s="310"/>
      <c r="K216" s="310"/>
      <c r="L216" s="310"/>
      <c r="M216" s="310"/>
      <c r="N216" s="310"/>
      <c r="O216" s="310"/>
      <c r="P216" s="310"/>
      <c r="Q216" s="310"/>
    </row>
    <row r="217" spans="1:17" customFormat="false" ht="12" customHeight="1">
      <c r="A217" s="411"/>
      <c r="B217" s="310"/>
      <c r="C217" s="310"/>
      <c r="D217" s="310"/>
      <c r="E217" s="310"/>
      <c r="F217" s="310"/>
      <c r="G217" s="310"/>
      <c r="H217" s="310"/>
      <c r="I217" s="310"/>
      <c r="J217" s="310"/>
      <c r="K217" s="310"/>
      <c r="L217" s="310"/>
      <c r="M217" s="310"/>
      <c r="N217" s="310"/>
      <c r="O217" s="310"/>
      <c r="P217" s="310"/>
      <c r="Q217" s="310"/>
    </row>
    <row r="218" spans="1:17" customFormat="false" ht="12" customHeight="1">
      <c r="A218" s="388"/>
      <c r="B218" s="310"/>
      <c r="C218" s="310"/>
      <c r="D218" s="310"/>
      <c r="E218" s="310"/>
      <c r="F218" s="310"/>
      <c r="G218" s="310"/>
      <c r="H218" s="310"/>
      <c r="I218" s="310"/>
      <c r="J218" s="310"/>
      <c r="K218" s="310"/>
      <c r="L218" s="310"/>
      <c r="M218" s="310"/>
      <c r="N218" s="310"/>
      <c r="O218" s="310"/>
      <c r="P218" s="310"/>
      <c r="Q218" s="310"/>
    </row>
    <row r="219" spans="1:17" customFormat="false" ht="12" customHeight="1">
      <c r="A219" s="389"/>
      <c r="B219" s="310"/>
      <c r="C219" s="310"/>
      <c r="D219" s="310"/>
      <c r="E219" s="310"/>
      <c r="F219" s="310"/>
      <c r="G219" s="310"/>
      <c r="H219" s="310"/>
      <c r="I219" s="310"/>
      <c r="J219" s="310"/>
      <c r="K219" s="310"/>
      <c r="L219" s="310"/>
      <c r="M219" s="310"/>
      <c r="N219" s="310"/>
      <c r="O219" s="310"/>
      <c r="P219" s="310"/>
      <c r="Q219" s="310"/>
    </row>
    <row r="220" spans="1:17" customFormat="false" ht="12" customHeight="1">
      <c r="A220" s="389"/>
      <c r="B220" s="310"/>
      <c r="C220" s="310"/>
      <c r="D220" s="310"/>
      <c r="E220" s="310"/>
      <c r="F220" s="310"/>
      <c r="G220" s="310"/>
      <c r="H220" s="310"/>
      <c r="I220" s="310"/>
      <c r="J220" s="310"/>
      <c r="K220" s="310"/>
      <c r="L220" s="310"/>
      <c r="M220" s="310"/>
      <c r="N220" s="310"/>
      <c r="O220" s="310"/>
      <c r="P220" s="310"/>
      <c r="Q220" s="310"/>
    </row>
    <row r="221" spans="1:17" customFormat="false" ht="12" customHeight="1">
      <c r="A221" s="404"/>
      <c r="B221" s="310"/>
      <c r="C221" s="310"/>
      <c r="D221" s="310"/>
      <c r="E221" s="310"/>
      <c r="F221" s="310"/>
      <c r="G221" s="310"/>
      <c r="H221" s="310"/>
      <c r="I221" s="310"/>
      <c r="J221" s="310"/>
      <c r="K221" s="310"/>
      <c r="L221" s="310"/>
      <c r="M221" s="310"/>
      <c r="N221" s="310"/>
      <c r="O221" s="310"/>
      <c r="P221" s="310"/>
      <c r="Q221" s="310"/>
    </row>
    <row r="222" spans="1:17" customFormat="false" ht="12" customHeight="1">
      <c r="A222" s="404"/>
      <c r="B222" s="310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 ht="12" customHeight="1">
      <c r="A223" s="404"/>
      <c r="B223" s="310"/>
      <c r="C223" s="310"/>
      <c r="D223" s="310"/>
      <c r="E223" s="310"/>
      <c r="F223" s="310"/>
      <c r="G223" s="310"/>
      <c r="H223" s="310"/>
      <c r="I223" s="310"/>
      <c r="J223" s="310"/>
      <c r="K223" s="310"/>
      <c r="L223" s="310"/>
      <c r="M223" s="310"/>
      <c r="N223" s="310"/>
      <c r="O223" s="310"/>
      <c r="P223" s="310"/>
      <c r="Q223" s="310"/>
    </row>
    <row r="224" spans="1:17" customFormat="false" ht="12" customHeight="1">
      <c r="A224" s="404"/>
      <c r="B224" s="310"/>
      <c r="C224" s="310"/>
      <c r="D224" s="310"/>
      <c r="E224" s="310"/>
      <c r="F224" s="310"/>
      <c r="G224" s="310"/>
      <c r="H224" s="310"/>
      <c r="I224" s="310"/>
      <c r="J224" s="310"/>
      <c r="K224" s="310"/>
      <c r="L224" s="310"/>
      <c r="M224" s="310"/>
      <c r="N224" s="310"/>
      <c r="O224" s="310"/>
      <c r="P224" s="310"/>
      <c r="Q224" s="310"/>
    </row>
    <row r="225" spans="1:17" customFormat="false" ht="12" customHeight="1">
      <c r="A225" s="404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 ht="12" customHeight="1">
      <c r="A226" s="404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 ht="12" customHeight="1">
      <c r="A227" s="404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 ht="12" customHeight="1">
      <c r="A228" s="404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 ht="12" customHeight="1">
      <c r="A229" s="404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 ht="12" customHeight="1">
      <c r="A230" s="404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 ht="12" customHeight="1">
      <c r="A231" s="404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 ht="12" customHeight="1">
      <c r="A232" s="404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 ht="12" customHeight="1">
      <c r="A233" s="404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 ht="12" customHeight="1">
      <c r="A234" s="404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 ht="12" customHeight="1">
      <c r="A235" s="341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 ht="15">
      <c r="A236" s="310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 ht="15">
      <c r="A237" s="310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 ht="15">
      <c r="A238" s="310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 ht="15">
      <c r="A239" s="310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 ht="15">
      <c r="A240" s="310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 ht="15">
      <c r="A241" s="310"/>
      <c r="B241" s="310"/>
      <c r="C241" s="310"/>
      <c r="D241" s="310"/>
      <c r="E241" s="310"/>
      <c r="F241" s="310"/>
      <c r="G241" s="310"/>
      <c r="H241" s="310"/>
      <c r="I241" s="310"/>
      <c r="J241" s="310"/>
      <c r="K241" s="310"/>
      <c r="L241" s="310"/>
      <c r="M241" s="310"/>
      <c r="N241" s="310"/>
      <c r="O241" s="310"/>
      <c r="P241" s="310"/>
      <c r="Q241" s="310"/>
    </row>
    <row r="242" spans="1:17" customFormat="false" ht="15">
      <c r="A242" s="310"/>
      <c r="B242" s="310"/>
      <c r="C242" s="310"/>
      <c r="D242" s="310"/>
      <c r="E242" s="310"/>
      <c r="F242" s="310"/>
      <c r="G242" s="310"/>
      <c r="H242" s="310"/>
      <c r="I242" s="310"/>
      <c r="J242" s="310"/>
      <c r="K242" s="310"/>
      <c r="L242" s="310"/>
      <c r="M242" s="310"/>
      <c r="N242" s="310"/>
      <c r="O242" s="310"/>
      <c r="P242" s="310"/>
      <c r="Q242" s="310"/>
    </row>
    <row r="243" spans="1:17" customFormat="false" ht="15">
      <c r="A243" s="310"/>
      <c r="B243" s="310"/>
      <c r="C243" s="310"/>
      <c r="D243" s="310"/>
      <c r="E243" s="310"/>
      <c r="F243" s="310"/>
      <c r="G243" s="310"/>
      <c r="H243" s="310"/>
      <c r="I243" s="310"/>
      <c r="J243" s="310"/>
      <c r="K243" s="310"/>
      <c r="L243" s="310"/>
      <c r="M243" s="310"/>
      <c r="N243" s="310"/>
      <c r="O243" s="310"/>
      <c r="P243" s="310"/>
      <c r="Q243" s="310"/>
    </row>
    <row r="244" spans="1:17" customFormat="false" ht="15">
      <c r="A244" s="310"/>
      <c r="B244" s="310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 ht="15">
      <c r="A245" s="310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 ht="15">
      <c r="A246" s="310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 ht="15">
      <c r="A247" s="310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 ht="15">
      <c r="A248" s="310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 ht="15">
      <c r="A249" s="310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 ht="15">
      <c r="A250" s="308"/>
      <c r="B250" s="308"/>
      <c r="C250" s="308"/>
      <c r="D250" s="308"/>
      <c r="E250" s="308"/>
      <c r="F250" s="308"/>
      <c r="G250" s="308"/>
      <c r="H250" s="308"/>
      <c r="I250" s="308"/>
      <c r="J250" s="308"/>
      <c r="K250" s="308"/>
      <c r="L250" s="308"/>
      <c r="M250" s="308"/>
      <c r="N250" s="308"/>
      <c r="O250" s="308"/>
      <c r="P250" s="308"/>
      <c r="Q250" s="308"/>
    </row>
    <row r="251" spans="1:17" customFormat="false" ht="15">
      <c r="A251" s="308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</row>
    <row r="252" spans="1:17" customFormat="false" ht="15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08"/>
      <c r="P252" s="308"/>
      <c r="Q252" s="308"/>
    </row>
    <row r="253" spans="1:17" customFormat="false" ht="15">
      <c r="A253" s="308"/>
      <c r="B253" s="308"/>
      <c r="C253" s="308"/>
      <c r="D253" s="308"/>
      <c r="E253" s="308"/>
      <c r="F253" s="308"/>
      <c r="G253" s="308"/>
      <c r="H253" s="308"/>
      <c r="I253" s="308"/>
      <c r="J253" s="308"/>
      <c r="K253" s="308"/>
      <c r="L253" s="308"/>
      <c r="M253" s="308"/>
      <c r="N253" s="308"/>
      <c r="O253" s="308"/>
      <c r="P253" s="308"/>
      <c r="Q253" s="308"/>
    </row>
    <row r="254" spans="1:17" customFormat="false" ht="15">
      <c r="A254" s="310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 ht="15">
      <c r="A255" s="310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 ht="15">
      <c r="A256" s="310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 ht="15">
      <c r="A257" s="310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 ht="15">
      <c r="A258" s="310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 ht="15">
      <c r="A259" s="310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 ht="15">
      <c r="A260" s="310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 ht="15">
      <c r="A261" s="310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 ht="15">
      <c r="A262" s="310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 ht="15">
      <c r="A263" s="310"/>
      <c r="B263" s="310"/>
      <c r="C263" s="310"/>
      <c r="D263" s="310"/>
      <c r="E263" s="310"/>
      <c r="F263" s="310"/>
      <c r="G263" s="310"/>
      <c r="H263" s="310"/>
      <c r="I263" s="310"/>
      <c r="J263" s="310"/>
      <c r="K263" s="310"/>
      <c r="L263" s="310"/>
      <c r="M263" s="310"/>
      <c r="N263" s="310"/>
      <c r="O263" s="310"/>
      <c r="P263" s="310"/>
      <c r="Q263" s="310"/>
    </row>
    <row r="264" spans="1:17" customFormat="false" ht="15">
      <c r="A264" s="310"/>
      <c r="B264" s="310"/>
      <c r="C264" s="310"/>
      <c r="D264" s="310"/>
      <c r="E264" s="310"/>
      <c r="F264" s="310"/>
      <c r="G264" s="310"/>
      <c r="H264" s="310"/>
      <c r="I264" s="310"/>
      <c r="J264" s="310"/>
      <c r="K264" s="310"/>
      <c r="L264" s="310"/>
      <c r="M264" s="310"/>
      <c r="N264" s="310"/>
      <c r="O264" s="310"/>
      <c r="P264" s="310"/>
      <c r="Q264" s="310"/>
    </row>
    <row r="265" spans="1:17" customFormat="false" ht="15">
      <c r="A265" s="310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 ht="15">
      <c r="A266" s="310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 ht="15">
      <c r="A267" s="310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 ht="15">
      <c r="A268" s="310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 ht="15">
      <c r="A269" s="310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 ht="15">
      <c r="A270" s="308"/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08"/>
      <c r="P270" s="308"/>
      <c r="Q270" s="308"/>
    </row>
    <row r="271" spans="1:17" customFormat="false" ht="15">
      <c r="A271" s="308"/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</row>
    <row r="272" spans="1:17" customFormat="false" ht="15">
      <c r="A272" s="308"/>
      <c r="B272" s="308"/>
      <c r="C272" s="308"/>
      <c r="D272" s="308"/>
      <c r="E272" s="308"/>
      <c r="F272" s="308"/>
      <c r="G272" s="308"/>
      <c r="H272" s="308"/>
      <c r="I272" s="308"/>
      <c r="J272" s="308"/>
      <c r="K272" s="308"/>
      <c r="L272" s="308"/>
      <c r="M272" s="308"/>
      <c r="N272" s="308"/>
      <c r="O272" s="308"/>
      <c r="P272" s="308"/>
      <c r="Q272" s="308"/>
    </row>
    <row r="273" spans="1:17" customFormat="false" ht="15">
      <c r="A273" s="308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08"/>
      <c r="P273" s="308"/>
      <c r="Q273" s="308"/>
    </row>
    <row r="274" spans="1:17" customFormat="false" ht="15">
      <c r="A274" s="310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 ht="15">
      <c r="A275" s="310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 ht="15">
      <c r="A276" s="310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 ht="15">
      <c r="A277" s="310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 ht="15">
      <c r="A278" s="310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 ht="15">
      <c r="A279" s="310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 ht="15">
      <c r="A280" s="310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 ht="15">
      <c r="A281" s="310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 ht="15">
      <c r="A282" s="310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 ht="15">
      <c r="A283" s="310"/>
      <c r="B283" s="310"/>
      <c r="C283" s="310"/>
      <c r="D283" s="310"/>
      <c r="E283" s="310"/>
      <c r="F283" s="310"/>
      <c r="G283" s="310"/>
      <c r="H283" s="310"/>
      <c r="I283" s="310"/>
      <c r="J283" s="310"/>
      <c r="K283" s="310"/>
      <c r="L283" s="310"/>
      <c r="M283" s="310"/>
      <c r="N283" s="310"/>
      <c r="O283" s="310"/>
      <c r="P283" s="310"/>
      <c r="Q283" s="310"/>
    </row>
    <row r="284" spans="1:17" customFormat="false" ht="15">
      <c r="A284" s="310"/>
      <c r="B284" s="310"/>
      <c r="C284" s="310"/>
      <c r="D284" s="310"/>
      <c r="E284" s="310"/>
      <c r="F284" s="310"/>
      <c r="G284" s="310"/>
      <c r="H284" s="310"/>
      <c r="I284" s="310"/>
      <c r="J284" s="310"/>
      <c r="K284" s="310"/>
      <c r="L284" s="310"/>
      <c r="M284" s="310"/>
      <c r="N284" s="310"/>
      <c r="O284" s="310"/>
      <c r="P284" s="310"/>
      <c r="Q284" s="310"/>
    </row>
    <row r="285" spans="1:17" customFormat="false" ht="15">
      <c r="A285" s="310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 ht="15">
      <c r="A286" s="310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 ht="15">
      <c r="A287" s="310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 ht="15">
      <c r="A288" s="310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 ht="15">
      <c r="A289" s="310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 ht="15">
      <c r="A290" s="308"/>
      <c r="B290" s="308"/>
      <c r="C290" s="308"/>
      <c r="D290" s="308"/>
      <c r="E290" s="308"/>
      <c r="F290" s="308"/>
      <c r="G290" s="308"/>
      <c r="H290" s="308"/>
      <c r="I290" s="308"/>
      <c r="J290" s="308"/>
      <c r="K290" s="308"/>
      <c r="L290" s="308"/>
      <c r="M290" s="308"/>
      <c r="N290" s="308"/>
      <c r="O290" s="308"/>
      <c r="P290" s="308"/>
      <c r="Q290" s="308"/>
    </row>
    <row r="291" spans="1:17" customFormat="false" ht="15">
      <c r="A291" s="308"/>
      <c r="B291" s="308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M291" s="308"/>
      <c r="N291" s="308"/>
      <c r="O291" s="308"/>
      <c r="P291" s="308"/>
      <c r="Q291" s="308"/>
    </row>
    <row r="292" spans="1:17" customFormat="false" ht="15">
      <c r="A292" s="308"/>
      <c r="B292" s="308"/>
      <c r="C292" s="308"/>
      <c r="D292" s="308"/>
      <c r="E292" s="308"/>
      <c r="F292" s="308"/>
      <c r="G292" s="308"/>
      <c r="H292" s="308"/>
      <c r="I292" s="308"/>
      <c r="J292" s="308"/>
      <c r="K292" s="308"/>
      <c r="L292" s="308"/>
      <c r="M292" s="308"/>
      <c r="N292" s="308"/>
      <c r="O292" s="308"/>
      <c r="P292" s="308"/>
      <c r="Q292" s="308"/>
    </row>
    <row r="293" spans="1:17" customFormat="false" ht="15">
      <c r="A293" s="308"/>
      <c r="B293" s="308"/>
      <c r="C293" s="308"/>
      <c r="D293" s="308"/>
      <c r="E293" s="308"/>
      <c r="F293" s="308"/>
      <c r="G293" s="308"/>
      <c r="H293" s="308"/>
      <c r="I293" s="308"/>
      <c r="J293" s="308"/>
      <c r="K293" s="308"/>
      <c r="L293" s="308"/>
      <c r="M293" s="308"/>
      <c r="N293" s="308"/>
      <c r="O293" s="308"/>
      <c r="P293" s="308"/>
      <c r="Q293" s="308"/>
    </row>
    <row r="294" spans="1:17" customFormat="false" ht="15">
      <c r="A294" s="308"/>
      <c r="B294" s="308"/>
      <c r="C294" s="308"/>
      <c r="D294" s="308"/>
      <c r="E294" s="308"/>
      <c r="F294" s="308"/>
      <c r="G294" s="308"/>
      <c r="H294" s="308"/>
      <c r="I294" s="308"/>
      <c r="J294" s="308"/>
      <c r="K294" s="308"/>
      <c r="L294" s="308"/>
      <c r="M294" s="308"/>
      <c r="N294" s="308"/>
      <c r="O294" s="308"/>
      <c r="P294" s="308"/>
      <c r="Q294" s="308"/>
    </row>
    <row r="295" spans="1:17" customFormat="false" ht="15">
      <c r="A295" s="308"/>
      <c r="B295" s="308"/>
      <c r="C295" s="308"/>
      <c r="D295" s="308"/>
      <c r="E295" s="308"/>
      <c r="F295" s="308"/>
      <c r="G295" s="308"/>
      <c r="H295" s="308"/>
      <c r="I295" s="308"/>
      <c r="J295" s="308"/>
      <c r="K295" s="308"/>
      <c r="L295" s="308"/>
      <c r="M295" s="308"/>
      <c r="N295" s="308"/>
      <c r="O295" s="308"/>
      <c r="P295" s="308"/>
      <c r="Q295" s="308"/>
    </row>
    <row r="296" spans="1:17" customFormat="false" ht="15">
      <c r="A296" s="308"/>
      <c r="B296" s="308"/>
      <c r="C296" s="308"/>
      <c r="D296" s="308"/>
      <c r="E296" s="308"/>
      <c r="F296" s="308"/>
      <c r="G296" s="308"/>
      <c r="H296" s="308"/>
      <c r="I296" s="308"/>
      <c r="J296" s="308"/>
      <c r="K296" s="308"/>
      <c r="L296" s="308"/>
      <c r="M296" s="308"/>
      <c r="N296" s="308"/>
      <c r="O296" s="308"/>
      <c r="P296" s="308"/>
      <c r="Q296" s="308"/>
    </row>
    <row r="297" spans="1:17" customFormat="false" ht="15">
      <c r="A297" s="308"/>
      <c r="B297" s="308"/>
      <c r="C297" s="308"/>
      <c r="D297" s="308"/>
      <c r="E297" s="308"/>
      <c r="F297" s="308"/>
      <c r="G297" s="308"/>
      <c r="H297" s="308"/>
      <c r="I297" s="308"/>
      <c r="J297" s="308"/>
      <c r="K297" s="308"/>
      <c r="L297" s="308"/>
      <c r="M297" s="308"/>
      <c r="N297" s="308"/>
      <c r="O297" s="308"/>
      <c r="P297" s="308"/>
      <c r="Q297" s="308"/>
    </row>
    <row r="298" spans="1:17" customFormat="false" ht="15">
      <c r="A298" s="308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08"/>
      <c r="P298" s="308"/>
      <c r="Q298" s="308"/>
    </row>
    <row r="299" spans="1:17" customFormat="false" ht="15">
      <c r="A299" s="308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08"/>
      <c r="P299" s="308"/>
      <c r="Q299" s="308"/>
    </row>
    <row r="300" spans="1:17" customFormat="false" ht="15">
      <c r="A300" s="308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08"/>
      <c r="P300" s="308"/>
      <c r="Q300" s="308"/>
    </row>
    <row r="301" spans="1:17" customFormat="false" ht="15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08"/>
      <c r="P301" s="308"/>
      <c r="Q301" s="308"/>
    </row>
    <row r="302" spans="1:17" customFormat="false" ht="15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308"/>
      <c r="P302" s="308"/>
      <c r="Q302" s="308"/>
    </row>
    <row r="303" spans="1:17" customFormat="false" ht="15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 ht="15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 ht="15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 ht="15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 ht="15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 ht="15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 ht="15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 ht="15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 ht="15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 ht="15">
      <c r="A312" s="308"/>
      <c r="B312" s="308"/>
      <c r="C312" s="308"/>
      <c r="D312" s="308"/>
      <c r="E312" s="308"/>
      <c r="F312" s="308"/>
      <c r="G312" s="308"/>
      <c r="H312" s="308"/>
      <c r="I312" s="308"/>
      <c r="J312" s="308"/>
      <c r="K312" s="308"/>
      <c r="L312" s="308"/>
      <c r="M312" s="308"/>
      <c r="N312" s="308"/>
      <c r="O312" s="308"/>
      <c r="P312" s="308"/>
      <c r="Q312" s="308"/>
    </row>
    <row r="313" spans="1:17" customFormat="false" ht="15">
      <c r="A313" s="308"/>
      <c r="B313" s="308"/>
      <c r="C313" s="308"/>
      <c r="D313" s="308"/>
      <c r="E313" s="308"/>
      <c r="F313" s="308"/>
      <c r="G313" s="308"/>
      <c r="H313" s="308"/>
      <c r="I313" s="308"/>
      <c r="J313" s="308"/>
      <c r="K313" s="308"/>
      <c r="L313" s="308"/>
      <c r="M313" s="308"/>
      <c r="N313" s="308"/>
      <c r="O313" s="308"/>
      <c r="P313" s="308"/>
      <c r="Q313" s="308"/>
    </row>
    <row r="314" spans="1:17" customFormat="false" ht="15">
      <c r="A314" s="308"/>
      <c r="B314" s="308"/>
      <c r="C314" s="308"/>
      <c r="D314" s="308"/>
      <c r="E314" s="308"/>
      <c r="F314" s="308"/>
      <c r="G314" s="308"/>
      <c r="H314" s="308"/>
      <c r="I314" s="308"/>
      <c r="J314" s="308"/>
      <c r="K314" s="308"/>
      <c r="L314" s="308"/>
      <c r="M314" s="308"/>
      <c r="N314" s="308"/>
      <c r="O314" s="308"/>
      <c r="P314" s="308"/>
      <c r="Q314" s="308"/>
    </row>
    <row r="315" spans="1:17" customFormat="false" ht="15">
      <c r="A315" s="308"/>
      <c r="B315" s="308"/>
      <c r="C315" s="308"/>
      <c r="D315" s="308"/>
      <c r="E315" s="308"/>
      <c r="F315" s="308"/>
      <c r="G315" s="308"/>
      <c r="H315" s="308"/>
      <c r="I315" s="308"/>
      <c r="J315" s="308"/>
      <c r="K315" s="308"/>
      <c r="L315" s="308"/>
      <c r="M315" s="308"/>
      <c r="N315" s="308"/>
      <c r="O315" s="308"/>
      <c r="P315" s="308"/>
      <c r="Q315" s="308"/>
    </row>
    <row r="316" spans="1:17" customFormat="false" ht="15">
      <c r="A316" s="308"/>
      <c r="B316" s="308"/>
      <c r="C316" s="308"/>
      <c r="D316" s="308"/>
      <c r="E316" s="308"/>
      <c r="F316" s="308"/>
      <c r="G316" s="308"/>
      <c r="H316" s="308"/>
      <c r="I316" s="308"/>
      <c r="J316" s="308"/>
      <c r="K316" s="308"/>
      <c r="L316" s="308"/>
      <c r="M316" s="308"/>
      <c r="N316" s="308"/>
      <c r="O316" s="308"/>
      <c r="P316" s="308"/>
      <c r="Q316" s="308"/>
    </row>
    <row r="317" spans="1:17" customFormat="false" ht="15">
      <c r="A317" s="308"/>
      <c r="B317" s="308"/>
      <c r="C317" s="308"/>
      <c r="D317" s="308"/>
      <c r="E317" s="308"/>
      <c r="F317" s="308"/>
      <c r="G317" s="308"/>
      <c r="H317" s="308"/>
      <c r="I317" s="308"/>
      <c r="J317" s="308"/>
      <c r="K317" s="308"/>
      <c r="L317" s="308"/>
      <c r="M317" s="308"/>
      <c r="N317" s="308"/>
      <c r="O317" s="308"/>
      <c r="P317" s="308"/>
      <c r="Q317" s="308"/>
    </row>
    <row r="318" spans="1:17" customFormat="false" ht="15">
      <c r="A318" s="308"/>
      <c r="B318" s="308"/>
      <c r="C318" s="308"/>
      <c r="D318" s="308"/>
      <c r="E318" s="308"/>
      <c r="F318" s="308"/>
      <c r="G318" s="308"/>
      <c r="H318" s="308"/>
      <c r="I318" s="308"/>
      <c r="J318" s="308"/>
      <c r="K318" s="308"/>
      <c r="L318" s="308"/>
      <c r="M318" s="308"/>
      <c r="N318" s="308"/>
      <c r="O318" s="308"/>
      <c r="P318" s="308"/>
      <c r="Q318" s="308"/>
    </row>
    <row r="319" spans="1:17" customFormat="false" ht="15">
      <c r="A319" s="308"/>
      <c r="B319" s="308"/>
      <c r="C319" s="308"/>
      <c r="D319" s="308"/>
      <c r="E319" s="308"/>
      <c r="F319" s="308"/>
      <c r="G319" s="308"/>
      <c r="H319" s="308"/>
      <c r="I319" s="308"/>
      <c r="J319" s="308"/>
      <c r="K319" s="308"/>
      <c r="L319" s="308"/>
      <c r="M319" s="308"/>
      <c r="N319" s="308"/>
      <c r="O319" s="308"/>
      <c r="P319" s="308"/>
      <c r="Q319" s="308"/>
    </row>
    <row r="320" spans="1:17" customFormat="false" ht="15">
      <c r="A320" s="308"/>
      <c r="B320" s="308"/>
      <c r="C320" s="308"/>
      <c r="D320" s="308"/>
      <c r="E320" s="308"/>
      <c r="F320" s="308"/>
      <c r="G320" s="308"/>
      <c r="H320" s="308"/>
      <c r="I320" s="308"/>
      <c r="J320" s="308"/>
      <c r="K320" s="308"/>
      <c r="L320" s="308"/>
      <c r="M320" s="308"/>
      <c r="N320" s="308"/>
      <c r="O320" s="308"/>
      <c r="P320" s="308"/>
      <c r="Q320" s="308"/>
    </row>
    <row r="321" spans="1:17" customFormat="false" ht="15">
      <c r="A321" s="308"/>
      <c r="B321" s="308"/>
      <c r="C321" s="308"/>
      <c r="D321" s="308"/>
      <c r="E321" s="308"/>
      <c r="F321" s="308"/>
      <c r="G321" s="308"/>
      <c r="H321" s="308"/>
      <c r="I321" s="308"/>
      <c r="J321" s="308"/>
      <c r="K321" s="308"/>
      <c r="L321" s="308"/>
      <c r="M321" s="308"/>
      <c r="N321" s="308"/>
      <c r="O321" s="308"/>
      <c r="P321" s="308"/>
      <c r="Q321" s="308"/>
    </row>
    <row r="322" spans="1:17" customFormat="false" ht="15">
      <c r="A322" s="308"/>
      <c r="B322" s="308"/>
      <c r="C322" s="308"/>
      <c r="D322" s="308"/>
      <c r="E322" s="308"/>
      <c r="F322" s="308"/>
      <c r="G322" s="308"/>
      <c r="H322" s="308"/>
      <c r="I322" s="308"/>
      <c r="J322" s="308"/>
      <c r="K322" s="308"/>
      <c r="L322" s="308"/>
      <c r="M322" s="308"/>
      <c r="N322" s="308"/>
      <c r="O322" s="308"/>
      <c r="P322" s="308"/>
      <c r="Q322" s="308"/>
    </row>
    <row r="323" spans="1:17" customFormat="false" ht="15">
      <c r="A323" s="308"/>
      <c r="B323" s="308"/>
      <c r="C323" s="308"/>
      <c r="D323" s="308"/>
      <c r="E323" s="308"/>
      <c r="F323" s="308"/>
      <c r="G323" s="308"/>
      <c r="H323" s="308"/>
      <c r="I323" s="308"/>
      <c r="J323" s="308"/>
      <c r="K323" s="308"/>
      <c r="L323" s="308"/>
      <c r="M323" s="308"/>
      <c r="N323" s="308"/>
      <c r="O323" s="308"/>
      <c r="P323" s="308"/>
      <c r="Q323" s="308"/>
    </row>
    <row r="324" spans="1:17" customFormat="false" ht="15">
      <c r="A324" s="308"/>
      <c r="B324" s="308"/>
      <c r="C324" s="308"/>
      <c r="D324" s="308"/>
      <c r="E324" s="308"/>
      <c r="F324" s="308"/>
      <c r="G324" s="308"/>
      <c r="H324" s="308"/>
      <c r="I324" s="308"/>
      <c r="J324" s="308"/>
      <c r="K324" s="308"/>
      <c r="L324" s="308"/>
      <c r="M324" s="308"/>
      <c r="N324" s="308"/>
      <c r="O324" s="308"/>
      <c r="P324" s="308"/>
      <c r="Q324" s="308"/>
    </row>
    <row r="325" spans="1:17" customFormat="false" ht="15">
      <c r="A325" s="308"/>
      <c r="B325" s="308"/>
      <c r="C325" s="308"/>
      <c r="D325" s="308"/>
      <c r="E325" s="308"/>
      <c r="F325" s="308"/>
      <c r="G325" s="308"/>
      <c r="H325" s="308"/>
      <c r="I325" s="308"/>
      <c r="J325" s="308"/>
      <c r="K325" s="308"/>
      <c r="L325" s="308"/>
      <c r="M325" s="308"/>
      <c r="N325" s="308"/>
      <c r="O325" s="308"/>
      <c r="P325" s="308"/>
      <c r="Q325" s="308"/>
    </row>
    <row r="326" spans="1:17" customFormat="false" ht="15">
      <c r="A326" s="308"/>
      <c r="B326" s="308"/>
      <c r="C326" s="308"/>
      <c r="D326" s="308"/>
      <c r="E326" s="308"/>
      <c r="F326" s="308"/>
      <c r="G326" s="308"/>
      <c r="H326" s="308"/>
      <c r="I326" s="308"/>
      <c r="J326" s="308"/>
      <c r="K326" s="308"/>
      <c r="L326" s="308"/>
      <c r="M326" s="308"/>
      <c r="N326" s="308"/>
      <c r="O326" s="308"/>
      <c r="P326" s="308"/>
      <c r="Q326" s="308"/>
    </row>
    <row r="327" spans="1:17" customFormat="false" ht="15">
      <c r="A327" s="308"/>
      <c r="B327" s="308"/>
      <c r="C327" s="308"/>
      <c r="D327" s="308"/>
      <c r="E327" s="308"/>
      <c r="F327" s="308"/>
      <c r="G327" s="308"/>
      <c r="H327" s="308"/>
      <c r="I327" s="308"/>
      <c r="J327" s="308"/>
      <c r="K327" s="308"/>
      <c r="L327" s="308"/>
      <c r="M327" s="308"/>
      <c r="N327" s="308"/>
      <c r="O327" s="308"/>
      <c r="P327" s="308"/>
      <c r="Q327" s="308"/>
    </row>
    <row r="328" spans="1:17" customFormat="false" ht="15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 ht="15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 ht="15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 ht="15">
      <c r="A331" s="310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 ht="15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 ht="15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 ht="15">
      <c r="A334" s="310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 ht="15">
      <c r="A335" s="310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15">
      <c r="A336" s="310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15">
      <c r="A337" s="310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15">
      <c r="A338" s="310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15">
      <c r="A339" s="310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15">
      <c r="A340" s="310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15">
      <c r="A341" s="310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15">
      <c r="A342" s="310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15">
      <c r="A343" s="310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15">
      <c r="A344" s="310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15">
      <c r="A345" s="310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15">
      <c r="A346" s="310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15">
      <c r="A347" s="310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15">
      <c r="A348" s="310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15">
      <c r="A349" s="310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15">
      <c r="A350" s="308"/>
      <c r="B350" s="308"/>
      <c r="C350" s="308"/>
      <c r="D350" s="308"/>
      <c r="E350" s="308"/>
      <c r="F350" s="308"/>
      <c r="G350" s="308"/>
      <c r="H350" s="308"/>
      <c r="I350" s="308"/>
      <c r="J350" s="308"/>
      <c r="K350" s="308"/>
      <c r="L350" s="308"/>
      <c r="M350" s="308"/>
      <c r="N350" s="308"/>
      <c r="O350" s="308"/>
      <c r="P350" s="308"/>
      <c r="Q350" s="308"/>
    </row>
    <row r="351" spans="1:17" customFormat="false" ht="15">
      <c r="A351" s="308"/>
      <c r="B351" s="308"/>
      <c r="C351" s="308"/>
      <c r="D351" s="308"/>
      <c r="E351" s="308"/>
      <c r="F351" s="308"/>
      <c r="G351" s="308"/>
      <c r="H351" s="308"/>
      <c r="I351" s="308"/>
      <c r="J351" s="308"/>
      <c r="K351" s="308"/>
      <c r="L351" s="308"/>
      <c r="M351" s="308"/>
      <c r="N351" s="308"/>
      <c r="O351" s="308"/>
      <c r="P351" s="308"/>
      <c r="Q351" s="308"/>
    </row>
    <row r="352" spans="1:17" customFormat="false" ht="15">
      <c r="A352" s="308"/>
      <c r="B352" s="308"/>
      <c r="C352" s="308"/>
      <c r="D352" s="308"/>
      <c r="E352" s="308"/>
      <c r="F352" s="308"/>
      <c r="G352" s="308"/>
      <c r="H352" s="308"/>
      <c r="I352" s="308"/>
      <c r="J352" s="308"/>
      <c r="K352" s="308"/>
      <c r="L352" s="308"/>
      <c r="M352" s="308"/>
      <c r="N352" s="308"/>
      <c r="O352" s="308"/>
      <c r="P352" s="308"/>
      <c r="Q352" s="308"/>
    </row>
    <row r="353" spans="1:17" customFormat="false" ht="15">
      <c r="A353" s="308"/>
      <c r="B353" s="308"/>
      <c r="C353" s="308"/>
      <c r="D353" s="308"/>
      <c r="E353" s="308"/>
      <c r="F353" s="308"/>
      <c r="G353" s="308"/>
      <c r="H353" s="308"/>
      <c r="I353" s="308"/>
      <c r="J353" s="308"/>
      <c r="K353" s="308"/>
      <c r="L353" s="308"/>
      <c r="M353" s="308"/>
      <c r="N353" s="308"/>
      <c r="O353" s="308"/>
      <c r="P353" s="308"/>
      <c r="Q353" s="308"/>
    </row>
    <row r="354" spans="1:17" customFormat="false" ht="15">
      <c r="A354" s="310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15">
      <c r="A355" s="310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15">
      <c r="A356" s="310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5">
      <c r="A357" s="310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15">
      <c r="A358" s="310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15">
      <c r="A359" s="310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15">
      <c r="A360" s="310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15">
      <c r="A361" s="310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15">
      <c r="A362" s="310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15">
      <c r="A363" s="310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15">
      <c r="A364" s="310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15">
      <c r="A365" s="310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15">
      <c r="A366" s="310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15">
      <c r="A367" s="310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15">
      <c r="A368" s="310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15">
      <c r="A369" s="310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15">
      <c r="A370" s="308"/>
      <c r="B370" s="308"/>
      <c r="C370" s="308"/>
      <c r="D370" s="308"/>
      <c r="E370" s="308"/>
      <c r="F370" s="308"/>
      <c r="G370" s="308"/>
      <c r="H370" s="308"/>
      <c r="I370" s="308"/>
      <c r="J370" s="308"/>
      <c r="K370" s="308"/>
      <c r="L370" s="308"/>
      <c r="M370" s="308"/>
      <c r="N370" s="308"/>
      <c r="O370" s="308"/>
      <c r="P370" s="308"/>
      <c r="Q370" s="308"/>
    </row>
    <row r="371" spans="1:17" customFormat="false" ht="15">
      <c r="A371" s="308"/>
      <c r="B371" s="308"/>
      <c r="C371" s="308"/>
      <c r="D371" s="308"/>
      <c r="E371" s="308"/>
      <c r="F371" s="308"/>
      <c r="G371" s="308"/>
      <c r="H371" s="308"/>
      <c r="I371" s="308"/>
      <c r="J371" s="308"/>
      <c r="K371" s="308"/>
      <c r="L371" s="308"/>
      <c r="M371" s="308"/>
      <c r="N371" s="308"/>
      <c r="O371" s="308"/>
      <c r="P371" s="308"/>
      <c r="Q371" s="308"/>
    </row>
    <row r="372" spans="1:17" customFormat="false" ht="15">
      <c r="A372" s="308"/>
      <c r="B372" s="308"/>
      <c r="C372" s="308"/>
      <c r="D372" s="308"/>
      <c r="E372" s="308"/>
      <c r="F372" s="308"/>
      <c r="G372" s="308"/>
      <c r="H372" s="308"/>
      <c r="I372" s="308"/>
      <c r="J372" s="308"/>
      <c r="K372" s="308"/>
      <c r="L372" s="308"/>
      <c r="M372" s="308"/>
      <c r="N372" s="308"/>
      <c r="O372" s="308"/>
      <c r="P372" s="308"/>
      <c r="Q372" s="308"/>
    </row>
    <row r="373" spans="1:17" customFormat="false" ht="15">
      <c r="A373" s="308"/>
      <c r="B373" s="308"/>
      <c r="C373" s="308"/>
      <c r="D373" s="308"/>
      <c r="E373" s="308"/>
      <c r="F373" s="308"/>
      <c r="G373" s="308"/>
      <c r="H373" s="308"/>
      <c r="I373" s="308"/>
      <c r="J373" s="308"/>
      <c r="K373" s="308"/>
      <c r="L373" s="308"/>
      <c r="M373" s="308"/>
      <c r="N373" s="308"/>
      <c r="O373" s="308"/>
      <c r="P373" s="308"/>
      <c r="Q373" s="308"/>
    </row>
    <row r="374" spans="1:17" customFormat="false" ht="15">
      <c r="A374" s="310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15">
      <c r="A375" s="310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15">
      <c r="A376" s="310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15">
      <c r="A377" s="310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15">
      <c r="A378" s="310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5">
      <c r="A379" s="310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15">
      <c r="A380" s="310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15">
      <c r="A381" s="310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15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15">
      <c r="A383" s="310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15">
      <c r="A384" s="310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15">
      <c r="A385" s="310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15">
      <c r="A386" s="310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15">
      <c r="A387" s="310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15">
      <c r="A388" s="310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15">
      <c r="A389" s="310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15">
      <c r="A390" s="308"/>
      <c r="B390" s="308"/>
      <c r="C390" s="308"/>
      <c r="D390" s="308"/>
      <c r="E390" s="308"/>
      <c r="F390" s="308"/>
      <c r="G390" s="308"/>
      <c r="H390" s="308"/>
      <c r="I390" s="308"/>
      <c r="J390" s="308"/>
      <c r="K390" s="308"/>
      <c r="L390" s="308"/>
      <c r="M390" s="308"/>
      <c r="N390" s="308"/>
      <c r="O390" s="308"/>
      <c r="P390" s="308"/>
      <c r="Q390" s="308"/>
    </row>
    <row r="391" spans="1:17" customFormat="false" ht="15">
      <c r="A391" s="308"/>
      <c r="B391" s="308"/>
      <c r="C391" s="308"/>
      <c r="D391" s="308"/>
      <c r="E391" s="308"/>
      <c r="F391" s="308"/>
      <c r="G391" s="308"/>
      <c r="H391" s="308"/>
      <c r="I391" s="308"/>
      <c r="J391" s="308"/>
      <c r="K391" s="308"/>
      <c r="L391" s="308"/>
      <c r="M391" s="308"/>
      <c r="N391" s="308"/>
      <c r="O391" s="308"/>
      <c r="P391" s="308"/>
      <c r="Q391" s="308"/>
    </row>
    <row r="392" spans="1:17" customFormat="false" ht="15">
      <c r="A392" s="308"/>
      <c r="B392" s="308"/>
      <c r="C392" s="308"/>
      <c r="D392" s="308"/>
      <c r="E392" s="308"/>
      <c r="F392" s="308"/>
      <c r="G392" s="308"/>
      <c r="H392" s="308"/>
      <c r="I392" s="308"/>
      <c r="J392" s="308"/>
      <c r="K392" s="308"/>
      <c r="L392" s="308"/>
      <c r="M392" s="308"/>
      <c r="N392" s="308"/>
      <c r="O392" s="308"/>
      <c r="P392" s="308"/>
      <c r="Q392" s="308"/>
    </row>
    <row r="393" spans="1:17" customFormat="false" ht="15">
      <c r="A393" s="308"/>
      <c r="B393" s="308"/>
      <c r="C393" s="308"/>
      <c r="D393" s="308"/>
      <c r="E393" s="308"/>
      <c r="F393" s="308"/>
      <c r="G393" s="308"/>
      <c r="H393" s="308"/>
      <c r="I393" s="308"/>
      <c r="J393" s="308"/>
      <c r="K393" s="308"/>
      <c r="L393" s="308"/>
      <c r="M393" s="308"/>
      <c r="N393" s="308"/>
      <c r="O393" s="308"/>
      <c r="P393" s="308"/>
      <c r="Q393" s="308"/>
    </row>
    <row r="394" spans="1:17" customFormat="false" ht="15">
      <c r="A394" s="310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15">
      <c r="A395" s="310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15">
      <c r="A396" s="310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15">
      <c r="A397" s="310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15">
      <c r="A398" s="310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15">
      <c r="A399" s="310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15">
      <c r="A400" s="310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5">
      <c r="A401" s="310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15">
      <c r="A402" s="310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 ht="15">
      <c r="A403" s="310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 ht="15">
      <c r="A404" s="310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 ht="15">
      <c r="A405" s="310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 ht="15">
      <c r="A406" s="310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 ht="15">
      <c r="A407" s="310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 ht="15">
      <c r="A408" s="310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 ht="15">
      <c r="A409" s="310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 ht="15">
      <c r="A410" s="310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 ht="15">
      <c r="A411" s="310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 ht="15">
      <c r="A412" s="310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 ht="15">
      <c r="A413" s="310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 ht="15">
      <c r="A414" s="310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 ht="15">
      <c r="A415" s="308"/>
      <c r="B415" s="308"/>
      <c r="C415" s="308"/>
      <c r="D415" s="308"/>
      <c r="E415" s="308"/>
      <c r="F415" s="308"/>
      <c r="G415" s="308"/>
      <c r="H415" s="308"/>
      <c r="I415" s="308"/>
      <c r="J415" s="308"/>
      <c r="K415" s="308"/>
      <c r="L415" s="308"/>
      <c r="M415" s="308"/>
      <c r="N415" s="308"/>
      <c r="O415" s="308"/>
      <c r="P415" s="308"/>
      <c r="Q415" s="308"/>
    </row>
    <row r="416" spans="1:17" customFormat="false" ht="15">
      <c r="A416" s="308"/>
      <c r="B416" s="308"/>
      <c r="C416" s="308"/>
      <c r="D416" s="308"/>
      <c r="E416" s="308"/>
      <c r="F416" s="308"/>
      <c r="G416" s="308"/>
      <c r="H416" s="308"/>
      <c r="I416" s="308"/>
      <c r="J416" s="308"/>
      <c r="K416" s="308"/>
      <c r="L416" s="308"/>
      <c r="M416" s="308"/>
      <c r="N416" s="308"/>
      <c r="O416" s="308"/>
      <c r="P416" s="308"/>
      <c r="Q416" s="308"/>
    </row>
    <row r="417" spans="1:17" customFormat="false" ht="15">
      <c r="A417" s="308"/>
      <c r="B417" s="308"/>
      <c r="C417" s="308"/>
      <c r="D417" s="308"/>
      <c r="E417" s="308"/>
      <c r="F417" s="308"/>
      <c r="G417" s="308"/>
      <c r="H417" s="308"/>
      <c r="I417" s="308"/>
      <c r="J417" s="308"/>
      <c r="K417" s="308"/>
      <c r="L417" s="308"/>
      <c r="M417" s="308"/>
      <c r="N417" s="308"/>
      <c r="O417" s="308"/>
      <c r="P417" s="308"/>
      <c r="Q417" s="308"/>
    </row>
    <row r="418" spans="1:17" customFormat="false" ht="15">
      <c r="A418" s="308"/>
      <c r="B418" s="308"/>
      <c r="C418" s="308"/>
      <c r="D418" s="308"/>
      <c r="E418" s="308"/>
      <c r="F418" s="308"/>
      <c r="G418" s="308"/>
      <c r="H418" s="308"/>
      <c r="I418" s="308"/>
      <c r="J418" s="308"/>
      <c r="K418" s="308"/>
      <c r="L418" s="308"/>
      <c r="M418" s="308"/>
      <c r="N418" s="308"/>
      <c r="O418" s="308"/>
      <c r="P418" s="308"/>
      <c r="Q418" s="308"/>
    </row>
    <row r="419" spans="1:17" customFormat="false" ht="15">
      <c r="A419" s="308"/>
      <c r="B419" s="308"/>
      <c r="C419" s="308"/>
      <c r="D419" s="308"/>
      <c r="E419" s="308"/>
      <c r="F419" s="308"/>
      <c r="G419" s="308"/>
      <c r="H419" s="308"/>
      <c r="I419" s="308"/>
      <c r="J419" s="308"/>
      <c r="K419" s="308"/>
      <c r="L419" s="308"/>
      <c r="M419" s="308"/>
      <c r="N419" s="308"/>
      <c r="O419" s="308"/>
      <c r="P419" s="308"/>
      <c r="Q419" s="308"/>
    </row>
    <row r="420" spans="1:17" customFormat="false" ht="15">
      <c r="A420" s="308"/>
      <c r="B420" s="308"/>
      <c r="C420" s="308"/>
      <c r="D420" s="308"/>
      <c r="E420" s="308"/>
      <c r="F420" s="308"/>
      <c r="G420" s="308"/>
      <c r="H420" s="308"/>
      <c r="I420" s="308"/>
      <c r="J420" s="308"/>
      <c r="K420" s="308"/>
      <c r="L420" s="308"/>
      <c r="M420" s="308"/>
      <c r="N420" s="308"/>
      <c r="O420" s="308"/>
      <c r="P420" s="308"/>
      <c r="Q420" s="308"/>
    </row>
    <row r="421" spans="1:17" customFormat="false" ht="15">
      <c r="A421" s="310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 ht="15">
      <c r="A422" s="310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9.75" customHeight="1">
      <c r="A423" s="310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9.75" customHeight="1">
      <c r="A424" s="310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 ht="9.75" customHeight="1">
      <c r="A425" s="310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 ht="9.75" customHeight="1">
      <c r="A426" s="310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 ht="9.75" customHeight="1">
      <c r="A427" s="310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 ht="9.75" customHeight="1">
      <c r="A428" s="310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 ht="9.75" customHeight="1">
      <c r="A429" s="310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 ht="9.75" customHeight="1">
      <c r="A430" s="310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 ht="9.75" customHeight="1">
      <c r="A431" s="310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 ht="9.75" customHeight="1">
      <c r="A432" s="310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 ht="9.75" customHeight="1">
      <c r="A433" s="310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 ht="9.75" customHeight="1">
      <c r="A434" s="310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 ht="9.75" customHeight="1">
      <c r="A435" s="310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 ht="9.75" customHeight="1">
      <c r="A436" s="310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 ht="9.75" customHeight="1">
      <c r="A437" s="310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 ht="9.75" customHeight="1">
      <c r="A438" s="310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 ht="9.75" customHeight="1">
      <c r="A439" s="310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 ht="9.75" customHeight="1">
      <c r="A440" s="310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 ht="9.75" customHeight="1">
      <c r="A441" s="310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 ht="9.75" customHeight="1">
      <c r="A442" s="310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 ht="9.75" customHeight="1">
      <c r="A443" s="310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 ht="11" customHeight="1">
      <c r="A444" s="310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 ht="9.75" customHeight="1">
      <c r="A445" s="310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 ht="9.75" customHeight="1">
      <c r="A446" s="310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 ht="9.75" customHeight="1">
      <c r="A447" s="310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 ht="9.75" customHeight="1">
      <c r="A448" s="310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 ht="9.75" customHeight="1">
      <c r="A449" s="310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 ht="9.75" customHeight="1">
      <c r="A450" s="310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 ht="9.75" customHeight="1">
      <c r="A451" s="310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 ht="9.75" customHeight="1">
      <c r="A452" s="310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 ht="9.75" customHeight="1">
      <c r="A453" s="310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 ht="9.75" customHeight="1">
      <c r="A454" s="310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 ht="9.75" customHeight="1">
      <c r="A455" s="310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 ht="9.75" customHeight="1">
      <c r="A456" s="310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 ht="9.75" customHeight="1">
      <c r="A457" s="310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 ht="9.75" customHeight="1">
      <c r="A458" s="310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 ht="9.75" customHeight="1">
      <c r="A459" s="310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 ht="9.75" customHeight="1">
      <c r="A460" s="310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 ht="9.75" customHeight="1">
      <c r="A461" s="310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 ht="9.75" customHeight="1">
      <c r="A462" s="310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 ht="9.75" customHeight="1">
      <c r="A463" s="310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 ht="9.75" customHeight="1">
      <c r="A464" s="310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 ht="9.75" customHeight="1">
      <c r="A465" s="310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 ht="11" customHeight="1">
      <c r="A466" s="310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 ht="9.75" customHeight="1">
      <c r="A467" s="310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 ht="9.75" customHeight="1">
      <c r="A468" s="310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 ht="9.75" customHeight="1">
      <c r="A469" s="310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 ht="9.75" customHeight="1">
      <c r="A470" s="310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 ht="9.75" customHeight="1">
      <c r="A471" s="310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 ht="9.75" customHeight="1">
      <c r="A472" s="310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 ht="9.75" customHeight="1">
      <c r="A473" s="310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 ht="9.75" customHeight="1">
      <c r="A474" s="310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 ht="9.75" customHeight="1">
      <c r="A475" s="310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 ht="9.75" customHeight="1">
      <c r="A476" s="310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 ht="9.75" customHeight="1">
      <c r="A477" s="310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 ht="9.75" customHeight="1">
      <c r="A478" s="310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 ht="9.75" customHeight="1">
      <c r="A479" s="310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 ht="9.75" customHeight="1">
      <c r="A480" s="310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 ht="9.75" customHeight="1">
      <c r="A481" s="310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 ht="9.75" customHeight="1">
      <c r="A482" s="310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 ht="9.75" customHeight="1">
      <c r="A483" s="310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 ht="9.75" customHeight="1">
      <c r="A484" s="310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 ht="9.75" customHeight="1">
      <c r="A485" s="310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 ht="9.75" customHeight="1">
      <c r="A486" s="310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 ht="9.75" customHeight="1">
      <c r="A487" s="310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 ht="11" customHeight="1">
      <c r="A488" s="310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 ht="9.75" customHeight="1">
      <c r="A489" s="310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 ht="9.75" customHeight="1">
      <c r="A490" s="310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 ht="9.75" customHeight="1">
      <c r="A491" s="310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 ht="9.75" customHeight="1">
      <c r="A492" s="310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 ht="9.75" customHeight="1">
      <c r="A493" s="310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 ht="9.75" customHeight="1">
      <c r="A494" s="310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 ht="9.75" customHeight="1">
      <c r="A495" s="310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 ht="9.75" customHeight="1">
      <c r="A496" s="310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 ht="9.75" customHeight="1">
      <c r="A497" s="310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 ht="9.75" customHeight="1">
      <c r="A498" s="310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 ht="9.75" customHeight="1">
      <c r="A499" s="310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 ht="9.75" customHeight="1">
      <c r="A500" s="310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 ht="9.75" customHeight="1">
      <c r="A501" s="310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 ht="9.75" customHeight="1">
      <c r="A502" s="310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 ht="9.75" customHeight="1">
      <c r="A503" s="310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 ht="9.75" customHeight="1">
      <c r="A504" s="310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 ht="9.75" customHeight="1">
      <c r="A505" s="310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  <row r="506" spans="1:17" customFormat="false" ht="9.75" customHeight="1">
      <c r="A506" s="310"/>
      <c r="B506" s="310"/>
      <c r="C506" s="310"/>
      <c r="D506" s="310"/>
      <c r="E506" s="310"/>
      <c r="F506" s="310"/>
      <c r="G506" s="310"/>
      <c r="H506" s="310"/>
      <c r="I506" s="310"/>
      <c r="J506" s="310"/>
      <c r="K506" s="310"/>
      <c r="L506" s="310"/>
      <c r="M506" s="310"/>
      <c r="N506" s="310"/>
      <c r="O506" s="310"/>
      <c r="P506" s="310"/>
      <c r="Q506" s="310"/>
    </row>
    <row r="507" spans="1:17" customFormat="false" ht="9.75" customHeight="1">
      <c r="A507" s="310"/>
      <c r="B507" s="310"/>
      <c r="C507" s="310"/>
      <c r="D507" s="310"/>
      <c r="E507" s="310"/>
      <c r="F507" s="310"/>
      <c r="G507" s="310"/>
      <c r="H507" s="310"/>
      <c r="I507" s="310"/>
      <c r="J507" s="310"/>
      <c r="K507" s="310"/>
      <c r="L507" s="310"/>
      <c r="M507" s="310"/>
      <c r="N507" s="310"/>
      <c r="O507" s="310"/>
      <c r="P507" s="310"/>
      <c r="Q507" s="310"/>
    </row>
    <row r="508" spans="1:17" customFormat="false" ht="9.75" customHeight="1">
      <c r="A508" s="310"/>
      <c r="B508" s="310"/>
      <c r="C508" s="310"/>
      <c r="D508" s="310"/>
      <c r="E508" s="310"/>
      <c r="F508" s="310"/>
      <c r="G508" s="310"/>
      <c r="H508" s="310"/>
      <c r="I508" s="310"/>
      <c r="J508" s="310"/>
      <c r="K508" s="310"/>
      <c r="L508" s="310"/>
      <c r="M508" s="310"/>
      <c r="N508" s="310"/>
      <c r="O508" s="310"/>
      <c r="P508" s="310"/>
      <c r="Q508" s="310"/>
    </row>
    <row r="509" spans="1:17" customFormat="false" ht="9.75" customHeight="1">
      <c r="A509" s="310"/>
      <c r="B509" s="310"/>
      <c r="C509" s="310"/>
      <c r="D509" s="310"/>
      <c r="E509" s="310"/>
      <c r="F509" s="310"/>
      <c r="G509" s="310"/>
      <c r="H509" s="310"/>
      <c r="I509" s="310"/>
      <c r="J509" s="310"/>
      <c r="K509" s="310"/>
      <c r="L509" s="310"/>
      <c r="M509" s="310"/>
      <c r="N509" s="310"/>
      <c r="O509" s="310"/>
      <c r="P509" s="310"/>
      <c r="Q509" s="310"/>
    </row>
    <row r="510" spans="1:17" customFormat="false" ht="11" customHeight="1">
      <c r="A510" s="310"/>
      <c r="B510" s="310"/>
      <c r="C510" s="310"/>
      <c r="D510" s="310"/>
      <c r="E510" s="310"/>
      <c r="F510" s="310"/>
      <c r="G510" s="310"/>
      <c r="H510" s="310"/>
      <c r="I510" s="310"/>
      <c r="J510" s="310"/>
      <c r="K510" s="310"/>
      <c r="L510" s="310"/>
      <c r="M510" s="310"/>
      <c r="N510" s="310"/>
      <c r="O510" s="310"/>
      <c r="P510" s="310"/>
      <c r="Q510" s="310"/>
    </row>
    <row r="511" spans="1:17" customFormat="false" ht="9.75" customHeight="1">
      <c r="A511" s="310"/>
      <c r="B511" s="310"/>
      <c r="C511" s="310"/>
      <c r="D511" s="310"/>
      <c r="E511" s="310"/>
      <c r="F511" s="310"/>
      <c r="G511" s="310"/>
      <c r="H511" s="310"/>
      <c r="I511" s="310"/>
      <c r="J511" s="310"/>
      <c r="K511" s="310"/>
      <c r="L511" s="310"/>
      <c r="M511" s="310"/>
      <c r="N511" s="310"/>
      <c r="O511" s="310"/>
      <c r="P511" s="310"/>
      <c r="Q511" s="310"/>
    </row>
    <row r="512" spans="1:17" customFormat="false" ht="15">
      <c r="A512" s="310"/>
      <c r="B512" s="310"/>
      <c r="C512" s="310"/>
      <c r="D512" s="310"/>
      <c r="E512" s="310"/>
      <c r="F512" s="310"/>
      <c r="G512" s="310"/>
      <c r="H512" s="310"/>
      <c r="I512" s="310"/>
      <c r="J512" s="310"/>
      <c r="K512" s="310"/>
      <c r="L512" s="310"/>
      <c r="M512" s="310"/>
      <c r="N512" s="310"/>
      <c r="O512" s="310"/>
      <c r="P512" s="310"/>
      <c r="Q512" s="310"/>
    </row>
    <row r="513" spans="1:17" customFormat="false" ht="15">
      <c r="A513" s="310"/>
      <c r="B513" s="310"/>
      <c r="C513" s="310"/>
      <c r="D513" s="310"/>
      <c r="E513" s="310"/>
      <c r="F513" s="310"/>
      <c r="G513" s="310"/>
      <c r="H513" s="310"/>
      <c r="I513" s="310"/>
      <c r="J513" s="310"/>
      <c r="K513" s="310"/>
      <c r="L513" s="310"/>
      <c r="M513" s="310"/>
      <c r="N513" s="310"/>
      <c r="O513" s="310"/>
      <c r="P513" s="310"/>
      <c r="Q513" s="310"/>
    </row>
    <row r="514" spans="1:17" customFormat="false" ht="15">
      <c r="A514" s="310"/>
      <c r="B514" s="310"/>
      <c r="C514" s="310"/>
      <c r="D514" s="310"/>
      <c r="E514" s="310"/>
      <c r="F514" s="310"/>
      <c r="G514" s="310"/>
      <c r="H514" s="310"/>
      <c r="I514" s="310"/>
      <c r="J514" s="310"/>
      <c r="K514" s="310"/>
      <c r="L514" s="310"/>
      <c r="M514" s="310"/>
      <c r="N514" s="310"/>
      <c r="O514" s="310"/>
      <c r="P514" s="310"/>
      <c r="Q514" s="310"/>
    </row>
    <row r="515" spans="1:17" customFormat="false" ht="15">
      <c r="A515" s="310"/>
      <c r="B515" s="310"/>
      <c r="C515" s="310"/>
      <c r="D515" s="310"/>
      <c r="E515" s="310"/>
      <c r="F515" s="310"/>
      <c r="G515" s="310"/>
      <c r="H515" s="310"/>
      <c r="I515" s="310"/>
      <c r="J515" s="310"/>
      <c r="K515" s="310"/>
      <c r="L515" s="310"/>
      <c r="M515" s="310"/>
      <c r="N515" s="310"/>
      <c r="O515" s="310"/>
      <c r="P515" s="310"/>
      <c r="Q515" s="310"/>
    </row>
    <row r="516" spans="1:17" customFormat="false" ht="15">
      <c r="A516" s="310"/>
      <c r="B516" s="310"/>
      <c r="C516" s="310"/>
      <c r="D516" s="310"/>
      <c r="E516" s="310"/>
      <c r="F516" s="310"/>
      <c r="G516" s="310"/>
      <c r="H516" s="310"/>
      <c r="I516" s="310"/>
      <c r="J516" s="310"/>
      <c r="K516" s="310"/>
      <c r="L516" s="310"/>
      <c r="M516" s="310"/>
      <c r="N516" s="310"/>
      <c r="O516" s="310"/>
      <c r="P516" s="310"/>
      <c r="Q516" s="310"/>
    </row>
    <row r="517" spans="1:17" customFormat="false" ht="15">
      <c r="A517" s="310"/>
      <c r="B517" s="310"/>
      <c r="C517" s="310"/>
      <c r="D517" s="310"/>
      <c r="E517" s="310"/>
      <c r="F517" s="310"/>
      <c r="G517" s="310"/>
      <c r="H517" s="310"/>
      <c r="I517" s="310"/>
      <c r="J517" s="310"/>
      <c r="K517" s="310"/>
      <c r="L517" s="310"/>
      <c r="M517" s="310"/>
      <c r="N517" s="310"/>
      <c r="O517" s="310"/>
      <c r="P517" s="310"/>
      <c r="Q517" s="310"/>
    </row>
    <row r="518" spans="1:17" customFormat="false" ht="15">
      <c r="A518" s="310"/>
      <c r="B518" s="310"/>
      <c r="C518" s="310"/>
      <c r="D518" s="310"/>
      <c r="E518" s="310"/>
      <c r="F518" s="310"/>
      <c r="G518" s="310"/>
      <c r="H518" s="310"/>
      <c r="I518" s="310"/>
      <c r="J518" s="310"/>
      <c r="K518" s="310"/>
      <c r="L518" s="310"/>
      <c r="M518" s="310"/>
      <c r="N518" s="310"/>
      <c r="O518" s="310"/>
      <c r="P518" s="310"/>
      <c r="Q518" s="310"/>
    </row>
    <row r="519" spans="1:17" customFormat="false" ht="15">
      <c r="A519" s="310"/>
      <c r="B519" s="310"/>
      <c r="C519" s="310"/>
      <c r="D519" s="310"/>
      <c r="E519" s="310"/>
      <c r="F519" s="310"/>
      <c r="G519" s="310"/>
      <c r="H519" s="310"/>
      <c r="I519" s="310"/>
      <c r="J519" s="310"/>
      <c r="K519" s="310"/>
      <c r="L519" s="310"/>
      <c r="M519" s="310"/>
      <c r="N519" s="310"/>
      <c r="O519" s="310"/>
      <c r="P519" s="310"/>
      <c r="Q519" s="310"/>
    </row>
    <row r="520" spans="1:17" customFormat="false" ht="15">
      <c r="A520" s="310"/>
      <c r="B520" s="310"/>
      <c r="C520" s="310"/>
      <c r="D520" s="310"/>
      <c r="E520" s="310"/>
      <c r="F520" s="310"/>
      <c r="G520" s="310"/>
      <c r="H520" s="310"/>
      <c r="I520" s="310"/>
      <c r="J520" s="310"/>
      <c r="K520" s="310"/>
      <c r="L520" s="310"/>
      <c r="M520" s="310"/>
      <c r="N520" s="310"/>
      <c r="O520" s="310"/>
      <c r="P520" s="310"/>
      <c r="Q520" s="310"/>
    </row>
    <row r="521" spans="1:17" customFormat="false" ht="15">
      <c r="A521" s="310"/>
      <c r="B521" s="310"/>
      <c r="C521" s="310"/>
      <c r="D521" s="310"/>
      <c r="E521" s="310"/>
      <c r="F521" s="310"/>
      <c r="G521" s="310"/>
      <c r="H521" s="310"/>
      <c r="I521" s="310"/>
      <c r="J521" s="310"/>
      <c r="K521" s="310"/>
      <c r="L521" s="310"/>
      <c r="M521" s="310"/>
      <c r="N521" s="310"/>
      <c r="O521" s="310"/>
      <c r="P521" s="310"/>
      <c r="Q521" s="310"/>
    </row>
    <row r="522" spans="1:17" customFormat="false" ht="15">
      <c r="A522" s="310"/>
      <c r="B522" s="310"/>
      <c r="C522" s="310"/>
      <c r="D522" s="310"/>
      <c r="E522" s="310"/>
      <c r="F522" s="310"/>
      <c r="G522" s="310"/>
      <c r="H522" s="310"/>
      <c r="I522" s="310"/>
      <c r="J522" s="310"/>
      <c r="K522" s="310"/>
      <c r="L522" s="310"/>
      <c r="M522" s="310"/>
      <c r="N522" s="310"/>
      <c r="O522" s="310"/>
      <c r="P522" s="310"/>
      <c r="Q522" s="310"/>
    </row>
    <row r="523" spans="1:17" customFormat="false" ht="15">
      <c r="A523" s="310"/>
      <c r="B523" s="310"/>
      <c r="C523" s="310"/>
      <c r="D523" s="310"/>
      <c r="E523" s="310"/>
      <c r="F523" s="310"/>
      <c r="G523" s="310"/>
      <c r="H523" s="310"/>
      <c r="I523" s="310"/>
      <c r="J523" s="310"/>
      <c r="K523" s="310"/>
      <c r="L523" s="310"/>
      <c r="M523" s="310"/>
      <c r="N523" s="310"/>
      <c r="O523" s="310"/>
      <c r="P523" s="310"/>
      <c r="Q523" s="310"/>
    </row>
    <row r="524" spans="1:17" customFormat="false" ht="15">
      <c r="A524" s="310"/>
      <c r="B524" s="310"/>
      <c r="C524" s="310"/>
      <c r="D524" s="310"/>
      <c r="E524" s="310"/>
      <c r="F524" s="310"/>
      <c r="G524" s="310"/>
      <c r="H524" s="310"/>
      <c r="I524" s="310"/>
      <c r="J524" s="310"/>
      <c r="K524" s="310"/>
      <c r="L524" s="310"/>
      <c r="M524" s="310"/>
      <c r="N524" s="310"/>
      <c r="O524" s="310"/>
      <c r="P524" s="310"/>
      <c r="Q524" s="310"/>
    </row>
    <row r="525" spans="1:17" customFormat="false" ht="15">
      <c r="A525" s="310"/>
      <c r="B525" s="310"/>
      <c r="C525" s="310"/>
      <c r="D525" s="310"/>
      <c r="E525" s="310"/>
      <c r="F525" s="310"/>
      <c r="G525" s="310"/>
      <c r="H525" s="310"/>
      <c r="I525" s="310"/>
      <c r="J525" s="310"/>
      <c r="K525" s="310"/>
      <c r="L525" s="310"/>
      <c r="M525" s="310"/>
      <c r="N525" s="310"/>
      <c r="O525" s="310"/>
      <c r="P525" s="310"/>
      <c r="Q525" s="310"/>
    </row>
    <row r="526" spans="1:17" customFormat="false" ht="15">
      <c r="A526" s="310"/>
      <c r="B526" s="310"/>
      <c r="C526" s="310"/>
      <c r="D526" s="310"/>
      <c r="E526" s="310"/>
      <c r="F526" s="310"/>
      <c r="G526" s="310"/>
      <c r="H526" s="310"/>
      <c r="I526" s="310"/>
      <c r="J526" s="310"/>
      <c r="K526" s="310"/>
      <c r="L526" s="310"/>
      <c r="M526" s="310"/>
      <c r="N526" s="310"/>
      <c r="O526" s="310"/>
      <c r="P526" s="310"/>
      <c r="Q526" s="310"/>
    </row>
    <row r="527" spans="1:17" customFormat="false" ht="15">
      <c r="A527" s="310"/>
      <c r="B527" s="310"/>
      <c r="C527" s="310"/>
      <c r="D527" s="310"/>
      <c r="E527" s="310"/>
      <c r="F527" s="310"/>
      <c r="G527" s="310"/>
      <c r="H527" s="310"/>
      <c r="I527" s="310"/>
      <c r="J527" s="310"/>
      <c r="K527" s="310"/>
      <c r="L527" s="310"/>
      <c r="M527" s="310"/>
      <c r="N527" s="310"/>
      <c r="O527" s="310"/>
      <c r="P527" s="310"/>
      <c r="Q527" s="310"/>
    </row>
    <row r="528" spans="1:17" customFormat="false" ht="15">
      <c r="A528" s="310"/>
      <c r="B528" s="310"/>
      <c r="C528" s="310"/>
      <c r="D528" s="310"/>
      <c r="E528" s="310"/>
      <c r="F528" s="310"/>
      <c r="G528" s="310"/>
      <c r="H528" s="310"/>
      <c r="I528" s="310"/>
      <c r="J528" s="310"/>
      <c r="K528" s="310"/>
      <c r="L528" s="310"/>
      <c r="M528" s="310"/>
      <c r="N528" s="310"/>
      <c r="O528" s="310"/>
      <c r="P528" s="310"/>
      <c r="Q528" s="310"/>
    </row>
    <row r="529" spans="1:17" customFormat="false" ht="15">
      <c r="A529" s="310"/>
      <c r="B529" s="310"/>
      <c r="C529" s="310"/>
      <c r="D529" s="310"/>
      <c r="E529" s="310"/>
      <c r="F529" s="310"/>
      <c r="G529" s="310"/>
      <c r="H529" s="310"/>
      <c r="I529" s="310"/>
      <c r="J529" s="310"/>
      <c r="K529" s="310"/>
      <c r="L529" s="310"/>
      <c r="M529" s="310"/>
      <c r="N529" s="310"/>
      <c r="O529" s="310"/>
      <c r="P529" s="310"/>
      <c r="Q529" s="310"/>
    </row>
    <row r="530" spans="1:17" customFormat="false" ht="15">
      <c r="A530" s="310"/>
      <c r="B530" s="310"/>
      <c r="C530" s="310"/>
      <c r="D530" s="310"/>
      <c r="E530" s="310"/>
      <c r="F530" s="310"/>
      <c r="G530" s="310"/>
      <c r="H530" s="310"/>
      <c r="I530" s="310"/>
      <c r="J530" s="310"/>
      <c r="K530" s="310"/>
      <c r="L530" s="310"/>
      <c r="M530" s="310"/>
      <c r="N530" s="310"/>
      <c r="O530" s="310"/>
      <c r="P530" s="310"/>
      <c r="Q530" s="310"/>
    </row>
    <row r="531" spans="1:17" customFormat="false" ht="15">
      <c r="A531" s="310"/>
      <c r="B531" s="310"/>
      <c r="C531" s="310"/>
      <c r="D531" s="310"/>
      <c r="E531" s="310"/>
      <c r="F531" s="310"/>
      <c r="G531" s="310"/>
      <c r="H531" s="310"/>
      <c r="I531" s="310"/>
      <c r="J531" s="310"/>
      <c r="K531" s="310"/>
      <c r="L531" s="310"/>
      <c r="M531" s="310"/>
      <c r="N531" s="310"/>
      <c r="O531" s="310"/>
      <c r="P531" s="310"/>
      <c r="Q531" s="310"/>
    </row>
    <row r="532" spans="1:17" customFormat="false" ht="15">
      <c r="A532" s="310"/>
      <c r="B532" s="310"/>
      <c r="C532" s="310"/>
      <c r="D532" s="310"/>
      <c r="E532" s="310"/>
      <c r="F532" s="310"/>
      <c r="G532" s="310"/>
      <c r="H532" s="310"/>
      <c r="I532" s="310"/>
      <c r="J532" s="310"/>
      <c r="K532" s="310"/>
      <c r="L532" s="310"/>
      <c r="M532" s="310"/>
      <c r="N532" s="310"/>
      <c r="O532" s="310"/>
      <c r="P532" s="310"/>
      <c r="Q532" s="310"/>
    </row>
    <row r="533" spans="1:17" customFormat="false" ht="15">
      <c r="A533" s="310"/>
      <c r="B533" s="310"/>
      <c r="C533" s="310"/>
      <c r="D533" s="310"/>
      <c r="E533" s="310"/>
      <c r="F533" s="310"/>
      <c r="G533" s="310"/>
      <c r="H533" s="310"/>
      <c r="I533" s="310"/>
      <c r="J533" s="310"/>
      <c r="K533" s="310"/>
      <c r="L533" s="310"/>
      <c r="M533" s="310"/>
      <c r="N533" s="310"/>
      <c r="O533" s="310"/>
      <c r="P533" s="310"/>
      <c r="Q533" s="310"/>
    </row>
    <row r="534" spans="1:17" customFormat="false" ht="15">
      <c r="A534" s="310"/>
      <c r="B534" s="310"/>
      <c r="C534" s="310"/>
      <c r="D534" s="310"/>
      <c r="E534" s="310"/>
      <c r="F534" s="310"/>
      <c r="G534" s="310"/>
      <c r="H534" s="310"/>
      <c r="I534" s="310"/>
      <c r="J534" s="310"/>
      <c r="K534" s="310"/>
      <c r="L534" s="310"/>
      <c r="M534" s="310"/>
      <c r="N534" s="310"/>
      <c r="O534" s="310"/>
      <c r="P534" s="310"/>
      <c r="Q534" s="310"/>
    </row>
    <row r="535" spans="1:17" customFormat="false" ht="15">
      <c r="A535" s="310"/>
      <c r="B535" s="310"/>
      <c r="C535" s="310"/>
      <c r="D535" s="310"/>
      <c r="E535" s="310"/>
      <c r="F535" s="310"/>
      <c r="G535" s="310"/>
      <c r="H535" s="310"/>
      <c r="I535" s="310"/>
      <c r="J535" s="310"/>
      <c r="K535" s="310"/>
      <c r="L535" s="310"/>
      <c r="M535" s="310"/>
      <c r="N535" s="310"/>
      <c r="O535" s="310"/>
      <c r="P535" s="310"/>
      <c r="Q535" s="310"/>
    </row>
    <row r="536" spans="1:17" customFormat="false" ht="15">
      <c r="A536" s="310"/>
      <c r="B536" s="310"/>
      <c r="C536" s="310"/>
      <c r="D536" s="310"/>
      <c r="E536" s="310"/>
      <c r="F536" s="310"/>
      <c r="G536" s="310"/>
      <c r="H536" s="310"/>
      <c r="I536" s="310"/>
      <c r="J536" s="310"/>
      <c r="K536" s="310"/>
      <c r="L536" s="310"/>
      <c r="M536" s="310"/>
      <c r="N536" s="310"/>
      <c r="O536" s="310"/>
      <c r="P536" s="310"/>
      <c r="Q536" s="310"/>
    </row>
    <row r="537" spans="1:17" customFormat="false" ht="15">
      <c r="A537" s="310"/>
      <c r="B537" s="310"/>
      <c r="C537" s="310"/>
      <c r="D537" s="310"/>
      <c r="E537" s="310"/>
      <c r="F537" s="310"/>
      <c r="G537" s="310"/>
      <c r="H537" s="310"/>
      <c r="I537" s="310"/>
      <c r="J537" s="310"/>
      <c r="K537" s="310"/>
      <c r="L537" s="310"/>
      <c r="M537" s="310"/>
      <c r="N537" s="310"/>
      <c r="O537" s="310"/>
      <c r="P537" s="310"/>
      <c r="Q537" s="310"/>
    </row>
    <row r="538" spans="1:17" customFormat="false" ht="15">
      <c r="A538" s="310"/>
      <c r="B538" s="310"/>
      <c r="C538" s="310"/>
      <c r="D538" s="310"/>
      <c r="E538" s="310"/>
      <c r="F538" s="310"/>
      <c r="G538" s="310"/>
      <c r="H538" s="310"/>
      <c r="I538" s="310"/>
      <c r="J538" s="310"/>
      <c r="K538" s="310"/>
      <c r="L538" s="310"/>
      <c r="M538" s="310"/>
      <c r="N538" s="310"/>
      <c r="O538" s="310"/>
      <c r="P538" s="310"/>
      <c r="Q538" s="310"/>
    </row>
    <row r="539" spans="1:17" customFormat="false" ht="15">
      <c r="A539" s="310"/>
      <c r="B539" s="310"/>
      <c r="C539" s="310"/>
      <c r="D539" s="310"/>
      <c r="E539" s="310"/>
      <c r="F539" s="310"/>
      <c r="G539" s="310"/>
      <c r="H539" s="310"/>
      <c r="I539" s="310"/>
      <c r="J539" s="310"/>
      <c r="K539" s="310"/>
      <c r="L539" s="310"/>
      <c r="M539" s="310"/>
      <c r="N539" s="310"/>
      <c r="O539" s="310"/>
      <c r="P539" s="310"/>
      <c r="Q539" s="310"/>
    </row>
    <row r="540" spans="1:17" customFormat="false" ht="15">
      <c r="A540" s="310"/>
      <c r="B540" s="310"/>
      <c r="C540" s="310"/>
      <c r="D540" s="310"/>
      <c r="E540" s="310"/>
      <c r="F540" s="310"/>
      <c r="G540" s="310"/>
      <c r="H540" s="310"/>
      <c r="I540" s="310"/>
      <c r="J540" s="310"/>
      <c r="K540" s="310"/>
      <c r="L540" s="310"/>
      <c r="M540" s="310"/>
      <c r="N540" s="310"/>
      <c r="O540" s="310"/>
      <c r="P540" s="310"/>
      <c r="Q540" s="310"/>
    </row>
    <row r="541" spans="1:17" customFormat="false" ht="15">
      <c r="A541" s="310"/>
      <c r="B541" s="310"/>
      <c r="C541" s="310"/>
      <c r="D541" s="310"/>
      <c r="E541" s="310"/>
      <c r="F541" s="310"/>
      <c r="G541" s="310"/>
      <c r="H541" s="310"/>
      <c r="I541" s="310"/>
      <c r="J541" s="310"/>
      <c r="K541" s="310"/>
      <c r="L541" s="310"/>
      <c r="M541" s="310"/>
      <c r="N541" s="310"/>
      <c r="O541" s="310"/>
      <c r="P541" s="310"/>
      <c r="Q541" s="310"/>
    </row>
    <row r="542" spans="1:17" customFormat="false" ht="15">
      <c r="A542" s="310"/>
      <c r="B542" s="310"/>
      <c r="C542" s="310"/>
      <c r="D542" s="310"/>
      <c r="E542" s="310"/>
      <c r="F542" s="310"/>
      <c r="G542" s="310"/>
      <c r="H542" s="310"/>
      <c r="I542" s="310"/>
      <c r="J542" s="310"/>
      <c r="K542" s="310"/>
      <c r="L542" s="310"/>
      <c r="M542" s="310"/>
      <c r="N542" s="310"/>
      <c r="O542" s="310"/>
      <c r="P542" s="310"/>
      <c r="Q542" s="310"/>
    </row>
    <row r="543" spans="1:17" customFormat="false" ht="15">
      <c r="A543" s="310"/>
      <c r="B543" s="310"/>
      <c r="C543" s="310"/>
      <c r="D543" s="310"/>
      <c r="E543" s="310"/>
      <c r="F543" s="310"/>
      <c r="G543" s="310"/>
      <c r="H543" s="310"/>
      <c r="I543" s="310"/>
      <c r="J543" s="310"/>
      <c r="K543" s="310"/>
      <c r="L543" s="310"/>
      <c r="M543" s="310"/>
      <c r="N543" s="310"/>
      <c r="O543" s="310"/>
      <c r="P543" s="310"/>
      <c r="Q543" s="310"/>
    </row>
    <row r="544" spans="1:17" customFormat="false" ht="15">
      <c r="A544" s="310"/>
      <c r="B544" s="310"/>
      <c r="C544" s="310"/>
      <c r="D544" s="310"/>
      <c r="E544" s="310"/>
      <c r="F544" s="310"/>
      <c r="G544" s="310"/>
      <c r="H544" s="310"/>
      <c r="I544" s="310"/>
      <c r="J544" s="310"/>
      <c r="K544" s="310"/>
      <c r="L544" s="310"/>
      <c r="M544" s="310"/>
      <c r="N544" s="310"/>
      <c r="O544" s="310"/>
      <c r="P544" s="310"/>
      <c r="Q544" s="310"/>
    </row>
    <row r="545" spans="1:17" customFormat="false" ht="15">
      <c r="A545" s="310"/>
      <c r="B545" s="310"/>
      <c r="C545" s="310"/>
      <c r="D545" s="310"/>
      <c r="E545" s="310"/>
      <c r="F545" s="310"/>
      <c r="G545" s="310"/>
      <c r="H545" s="310"/>
      <c r="I545" s="310"/>
      <c r="J545" s="310"/>
      <c r="K545" s="310"/>
      <c r="L545" s="310"/>
      <c r="M545" s="310"/>
      <c r="N545" s="310"/>
      <c r="O545" s="310"/>
      <c r="P545" s="310"/>
      <c r="Q545" s="310"/>
    </row>
    <row r="546" spans="1:17" customFormat="false" ht="15">
      <c r="A546" s="310"/>
      <c r="B546" s="310"/>
      <c r="C546" s="310"/>
      <c r="D546" s="310"/>
      <c r="E546" s="310"/>
      <c r="F546" s="310"/>
      <c r="G546" s="310"/>
      <c r="H546" s="310"/>
      <c r="I546" s="310"/>
      <c r="J546" s="310"/>
      <c r="K546" s="310"/>
      <c r="L546" s="310"/>
      <c r="M546" s="310"/>
      <c r="N546" s="310"/>
      <c r="O546" s="310"/>
      <c r="P546" s="310"/>
      <c r="Q546" s="310"/>
    </row>
    <row r="547" spans="1:17" customFormat="false" ht="15">
      <c r="A547" s="310"/>
      <c r="B547" s="310"/>
      <c r="C547" s="310"/>
      <c r="D547" s="310"/>
      <c r="E547" s="310"/>
      <c r="F547" s="310"/>
      <c r="G547" s="310"/>
      <c r="H547" s="310"/>
      <c r="I547" s="310"/>
      <c r="J547" s="310"/>
      <c r="K547" s="310"/>
      <c r="L547" s="310"/>
      <c r="M547" s="310"/>
      <c r="N547" s="310"/>
      <c r="O547" s="310"/>
      <c r="P547" s="310"/>
      <c r="Q547" s="310"/>
    </row>
    <row r="548" spans="1:17" customFormat="false" ht="15">
      <c r="A548" s="310"/>
      <c r="B548" s="310"/>
      <c r="C548" s="310"/>
      <c r="D548" s="310"/>
      <c r="E548" s="310"/>
      <c r="F548" s="310"/>
      <c r="G548" s="310"/>
      <c r="H548" s="310"/>
      <c r="I548" s="310"/>
      <c r="J548" s="310"/>
      <c r="K548" s="310"/>
      <c r="L548" s="310"/>
      <c r="M548" s="310"/>
      <c r="N548" s="310"/>
      <c r="O548" s="310"/>
      <c r="P548" s="310"/>
      <c r="Q548" s="310"/>
    </row>
    <row r="549" spans="1:17" customFormat="false" ht="15">
      <c r="A549" s="310"/>
      <c r="B549" s="310"/>
      <c r="C549" s="310"/>
      <c r="D549" s="310"/>
      <c r="E549" s="310"/>
      <c r="F549" s="310"/>
      <c r="G549" s="310"/>
      <c r="H549" s="310"/>
      <c r="I549" s="310"/>
      <c r="J549" s="310"/>
      <c r="K549" s="310"/>
      <c r="L549" s="310"/>
      <c r="M549" s="310"/>
      <c r="N549" s="310"/>
      <c r="O549" s="310"/>
      <c r="P549" s="310"/>
      <c r="Q549" s="310"/>
    </row>
    <row r="550" spans="1:17" customFormat="false" ht="15">
      <c r="A550" s="310"/>
      <c r="B550" s="310"/>
      <c r="C550" s="310"/>
      <c r="D550" s="310"/>
      <c r="E550" s="310"/>
      <c r="F550" s="310"/>
      <c r="G550" s="310"/>
      <c r="H550" s="310"/>
      <c r="I550" s="310"/>
      <c r="J550" s="310"/>
      <c r="K550" s="310"/>
      <c r="L550" s="310"/>
      <c r="M550" s="310"/>
      <c r="N550" s="310"/>
      <c r="O550" s="310"/>
      <c r="P550" s="310"/>
      <c r="Q550" s="310"/>
    </row>
    <row r="551" spans="1:17" customFormat="false" ht="15">
      <c r="A551" s="310"/>
      <c r="B551" s="310"/>
      <c r="C551" s="310"/>
      <c r="D551" s="310"/>
      <c r="E551" s="310"/>
      <c r="F551" s="310"/>
      <c r="G551" s="310"/>
      <c r="H551" s="310"/>
      <c r="I551" s="310"/>
      <c r="J551" s="310"/>
      <c r="K551" s="310"/>
      <c r="L551" s="310"/>
      <c r="M551" s="310"/>
      <c r="N551" s="310"/>
      <c r="O551" s="310"/>
      <c r="P551" s="310"/>
      <c r="Q551" s="310"/>
    </row>
    <row r="552" spans="1:17" customFormat="false" ht="15">
      <c r="A552" s="310"/>
      <c r="B552" s="310"/>
      <c r="C552" s="310"/>
      <c r="D552" s="310"/>
      <c r="E552" s="310"/>
      <c r="F552" s="310"/>
      <c r="G552" s="310"/>
      <c r="H552" s="310"/>
      <c r="I552" s="310"/>
      <c r="J552" s="310"/>
      <c r="K552" s="310"/>
      <c r="L552" s="310"/>
      <c r="M552" s="310"/>
      <c r="N552" s="310"/>
      <c r="O552" s="310"/>
      <c r="P552" s="310"/>
      <c r="Q552" s="310"/>
    </row>
    <row r="553" spans="1:17" customFormat="false" ht="15">
      <c r="A553" s="310"/>
      <c r="B553" s="310"/>
      <c r="C553" s="310"/>
      <c r="D553" s="310"/>
      <c r="E553" s="310"/>
      <c r="F553" s="310"/>
      <c r="G553" s="310"/>
      <c r="H553" s="310"/>
      <c r="I553" s="310"/>
      <c r="J553" s="310"/>
      <c r="K553" s="310"/>
      <c r="L553" s="310"/>
      <c r="M553" s="310"/>
      <c r="N553" s="310"/>
      <c r="O553" s="310"/>
      <c r="P553" s="310"/>
      <c r="Q553" s="310"/>
    </row>
    <row r="554" spans="1:17" customFormat="false" ht="15">
      <c r="A554" s="310"/>
      <c r="B554" s="310"/>
      <c r="C554" s="310"/>
      <c r="D554" s="310"/>
      <c r="E554" s="310"/>
      <c r="F554" s="310"/>
      <c r="G554" s="310"/>
      <c r="H554" s="310"/>
      <c r="I554" s="310"/>
      <c r="J554" s="310"/>
      <c r="K554" s="310"/>
      <c r="L554" s="310"/>
      <c r="M554" s="310"/>
      <c r="N554" s="310"/>
      <c r="O554" s="310"/>
      <c r="P554" s="310"/>
      <c r="Q554" s="310"/>
    </row>
    <row r="555" spans="1:17" customFormat="false" ht="15">
      <c r="A555" s="308"/>
      <c r="B555" s="308"/>
      <c r="C555" s="308"/>
      <c r="D555" s="308"/>
      <c r="E555" s="308"/>
      <c r="F555" s="308"/>
      <c r="G555" s="308"/>
      <c r="H555" s="308"/>
      <c r="I555" s="308"/>
      <c r="J555" s="308"/>
      <c r="K555" s="308"/>
      <c r="L555" s="308"/>
      <c r="M555" s="308"/>
      <c r="N555" s="308"/>
      <c r="O555" s="308"/>
      <c r="P555" s="308"/>
      <c r="Q555" s="308"/>
    </row>
    <row r="556" spans="1:17" customFormat="false" ht="15">
      <c r="A556" s="310"/>
      <c r="B556" s="310"/>
      <c r="C556" s="310"/>
      <c r="D556" s="310"/>
      <c r="E556" s="310"/>
      <c r="F556" s="310"/>
      <c r="G556" s="310"/>
      <c r="H556" s="310"/>
      <c r="I556" s="310"/>
      <c r="J556" s="310"/>
      <c r="K556" s="310"/>
      <c r="L556" s="310"/>
      <c r="M556" s="310"/>
      <c r="N556" s="310"/>
      <c r="O556" s="310"/>
      <c r="P556" s="310"/>
      <c r="Q556" s="310"/>
    </row>
    <row r="557" spans="1:17" customFormat="false" ht="15">
      <c r="A557" s="308"/>
      <c r="B557" s="308"/>
      <c r="C557" s="308"/>
      <c r="D557" s="308"/>
      <c r="E557" s="308"/>
      <c r="F557" s="308"/>
      <c r="G557" s="308"/>
      <c r="H557" s="308"/>
      <c r="I557" s="308"/>
      <c r="J557" s="308"/>
      <c r="K557" s="308"/>
      <c r="L557" s="308"/>
      <c r="M557" s="308"/>
      <c r="N557" s="308"/>
      <c r="O557" s="308"/>
      <c r="P557" s="308"/>
      <c r="Q557" s="308"/>
    </row>
    <row r="558" spans="1:17" customFormat="false" ht="15">
      <c r="A558" s="310"/>
      <c r="B558" s="310"/>
      <c r="C558" s="310"/>
      <c r="D558" s="310"/>
      <c r="E558" s="310"/>
      <c r="F558" s="310"/>
      <c r="G558" s="310"/>
      <c r="H558" s="310"/>
      <c r="I558" s="310"/>
      <c r="J558" s="310"/>
      <c r="K558" s="310"/>
      <c r="L558" s="310"/>
      <c r="M558" s="310"/>
      <c r="N558" s="310"/>
      <c r="O558" s="310"/>
      <c r="P558" s="310"/>
      <c r="Q558" s="310"/>
    </row>
    <row r="559" spans="1:17" customFormat="false" ht="15">
      <c r="A559" s="310"/>
      <c r="B559" s="310"/>
      <c r="C559" s="310"/>
      <c r="D559" s="310"/>
      <c r="E559" s="310"/>
      <c r="F559" s="310"/>
      <c r="G559" s="310"/>
      <c r="H559" s="310"/>
      <c r="I559" s="310"/>
      <c r="J559" s="310"/>
      <c r="K559" s="310"/>
      <c r="L559" s="310"/>
      <c r="M559" s="310"/>
      <c r="N559" s="310"/>
      <c r="O559" s="310"/>
      <c r="P559" s="310"/>
      <c r="Q559" s="310"/>
    </row>
    <row r="560" spans="1:17" customFormat="false" ht="15">
      <c r="A560" s="310"/>
      <c r="B560" s="310"/>
      <c r="C560" s="310"/>
      <c r="D560" s="310"/>
      <c r="E560" s="310"/>
      <c r="F560" s="310"/>
      <c r="G560" s="310"/>
      <c r="H560" s="310"/>
      <c r="I560" s="310"/>
      <c r="J560" s="310"/>
      <c r="K560" s="310"/>
      <c r="L560" s="310"/>
      <c r="M560" s="310"/>
      <c r="N560" s="310"/>
      <c r="O560" s="310"/>
      <c r="P560" s="310"/>
      <c r="Q560" s="310"/>
    </row>
    <row r="561" spans="1:17" customFormat="false" ht="15">
      <c r="A561" s="310"/>
      <c r="B561" s="310"/>
      <c r="C561" s="310"/>
      <c r="D561" s="310"/>
      <c r="E561" s="310"/>
      <c r="F561" s="310"/>
      <c r="G561" s="310"/>
      <c r="H561" s="310"/>
      <c r="I561" s="310"/>
      <c r="J561" s="310"/>
      <c r="K561" s="310"/>
      <c r="L561" s="310"/>
      <c r="M561" s="310"/>
      <c r="N561" s="310"/>
      <c r="O561" s="310"/>
      <c r="P561" s="310"/>
      <c r="Q561" s="310"/>
    </row>
    <row r="562" spans="1:17" customFormat="false" ht="15">
      <c r="A562" s="310"/>
      <c r="B562" s="310"/>
      <c r="C562" s="310"/>
      <c r="D562" s="310"/>
      <c r="E562" s="310"/>
      <c r="F562" s="310"/>
      <c r="G562" s="310"/>
      <c r="H562" s="310"/>
      <c r="I562" s="310"/>
      <c r="J562" s="310"/>
      <c r="K562" s="310"/>
      <c r="L562" s="310"/>
      <c r="M562" s="310"/>
      <c r="N562" s="310"/>
      <c r="O562" s="310"/>
      <c r="P562" s="310"/>
      <c r="Q562" s="310"/>
    </row>
    <row r="563" spans="1:17" customFormat="false" ht="15">
      <c r="A563" s="310"/>
      <c r="B563" s="310"/>
      <c r="C563" s="310"/>
      <c r="D563" s="310"/>
      <c r="E563" s="310"/>
      <c r="F563" s="310"/>
      <c r="G563" s="310"/>
      <c r="H563" s="310"/>
      <c r="I563" s="310"/>
      <c r="J563" s="310"/>
      <c r="K563" s="310"/>
      <c r="L563" s="310"/>
      <c r="M563" s="310"/>
      <c r="N563" s="310"/>
      <c r="O563" s="310"/>
      <c r="P563" s="310"/>
      <c r="Q563" s="310"/>
    </row>
    <row r="564" spans="1:17" customFormat="false" ht="15">
      <c r="A564" s="310"/>
      <c r="B564" s="310"/>
      <c r="C564" s="310"/>
      <c r="D564" s="310"/>
      <c r="E564" s="310"/>
      <c r="F564" s="310"/>
      <c r="G564" s="310"/>
      <c r="H564" s="310"/>
      <c r="I564" s="310"/>
      <c r="J564" s="310"/>
      <c r="K564" s="310"/>
      <c r="L564" s="310"/>
      <c r="M564" s="310"/>
      <c r="N564" s="310"/>
      <c r="O564" s="310"/>
      <c r="P564" s="310"/>
      <c r="Q564" s="310"/>
    </row>
    <row r="565" spans="1:17" customFormat="false" ht="15">
      <c r="A565" s="310"/>
      <c r="B565" s="310"/>
      <c r="C565" s="310"/>
      <c r="D565" s="310"/>
      <c r="E565" s="310"/>
      <c r="F565" s="310"/>
      <c r="G565" s="310"/>
      <c r="H565" s="310"/>
      <c r="I565" s="310"/>
      <c r="J565" s="310"/>
      <c r="K565" s="310"/>
      <c r="L565" s="310"/>
      <c r="M565" s="310"/>
      <c r="N565" s="310"/>
      <c r="O565" s="310"/>
      <c r="P565" s="310"/>
      <c r="Q565" s="310"/>
    </row>
    <row r="566" spans="1:17" customFormat="false" ht="15">
      <c r="A566" s="310"/>
      <c r="B566" s="310"/>
      <c r="C566" s="310"/>
      <c r="D566" s="310"/>
      <c r="E566" s="310"/>
      <c r="F566" s="310"/>
      <c r="G566" s="310"/>
      <c r="H566" s="310"/>
      <c r="I566" s="310"/>
      <c r="J566" s="310"/>
      <c r="K566" s="310"/>
      <c r="L566" s="310"/>
      <c r="M566" s="310"/>
      <c r="N566" s="310"/>
      <c r="O566" s="310"/>
      <c r="P566" s="310"/>
      <c r="Q566" s="310"/>
    </row>
    <row r="567" spans="1:17" customFormat="false" ht="15">
      <c r="A567" s="310"/>
      <c r="B567" s="310"/>
      <c r="C567" s="310"/>
      <c r="D567" s="310"/>
      <c r="E567" s="310"/>
      <c r="F567" s="310"/>
      <c r="G567" s="310"/>
      <c r="H567" s="310"/>
      <c r="I567" s="310"/>
      <c r="J567" s="310"/>
      <c r="K567" s="310"/>
      <c r="L567" s="310"/>
      <c r="M567" s="310"/>
      <c r="N567" s="310"/>
      <c r="O567" s="310"/>
      <c r="P567" s="310"/>
      <c r="Q567" s="310"/>
    </row>
    <row r="568" spans="1:17" customFormat="false" ht="15">
      <c r="A568" s="310"/>
      <c r="B568" s="310"/>
      <c r="C568" s="310"/>
      <c r="D568" s="310"/>
      <c r="E568" s="310"/>
      <c r="F568" s="310"/>
      <c r="G568" s="310"/>
      <c r="H568" s="310"/>
      <c r="I568" s="310"/>
      <c r="J568" s="310"/>
      <c r="K568" s="310"/>
      <c r="L568" s="310"/>
      <c r="M568" s="310"/>
      <c r="N568" s="310"/>
      <c r="O568" s="310"/>
      <c r="P568" s="310"/>
      <c r="Q568" s="310"/>
    </row>
    <row r="569" spans="1:17" customFormat="false" ht="15">
      <c r="A569" s="310"/>
      <c r="B569" s="310"/>
      <c r="C569" s="310"/>
      <c r="D569" s="310"/>
      <c r="E569" s="310"/>
      <c r="F569" s="310"/>
      <c r="G569" s="310"/>
      <c r="H569" s="310"/>
      <c r="I569" s="310"/>
      <c r="J569" s="310"/>
      <c r="K569" s="310"/>
      <c r="L569" s="310"/>
      <c r="M569" s="310"/>
      <c r="N569" s="310"/>
      <c r="O569" s="310"/>
      <c r="P569" s="310"/>
      <c r="Q569" s="310"/>
    </row>
    <row r="570" spans="1:17" customFormat="false" ht="15">
      <c r="A570" s="310"/>
      <c r="B570" s="310"/>
      <c r="C570" s="310"/>
      <c r="D570" s="310"/>
      <c r="E570" s="310"/>
      <c r="F570" s="310"/>
      <c r="G570" s="310"/>
      <c r="H570" s="310"/>
      <c r="I570" s="310"/>
      <c r="J570" s="310"/>
      <c r="K570" s="310"/>
      <c r="L570" s="310"/>
      <c r="M570" s="310"/>
      <c r="N570" s="310"/>
      <c r="O570" s="310"/>
      <c r="P570" s="310"/>
      <c r="Q570" s="310"/>
    </row>
    <row r="571" spans="1:17" customFormat="false" ht="15">
      <c r="A571" s="310"/>
      <c r="B571" s="310"/>
      <c r="C571" s="310"/>
      <c r="D571" s="310"/>
      <c r="E571" s="310"/>
      <c r="F571" s="310"/>
      <c r="G571" s="310"/>
      <c r="H571" s="310"/>
      <c r="I571" s="310"/>
      <c r="J571" s="310"/>
      <c r="K571" s="310"/>
      <c r="L571" s="310"/>
      <c r="M571" s="310"/>
      <c r="N571" s="310"/>
      <c r="O571" s="310"/>
      <c r="P571" s="310"/>
      <c r="Q571" s="310"/>
    </row>
    <row r="572" spans="1:17" customFormat="false" ht="15">
      <c r="A572" s="310"/>
      <c r="B572" s="310"/>
      <c r="C572" s="310"/>
      <c r="D572" s="310"/>
      <c r="E572" s="310"/>
      <c r="F572" s="310"/>
      <c r="G572" s="310"/>
      <c r="H572" s="310"/>
      <c r="I572" s="310"/>
      <c r="J572" s="310"/>
      <c r="K572" s="310"/>
      <c r="L572" s="310"/>
      <c r="M572" s="310"/>
      <c r="N572" s="310"/>
      <c r="O572" s="310"/>
      <c r="P572" s="310"/>
      <c r="Q572" s="310"/>
    </row>
    <row r="573" spans="1:17" customFormat="false" ht="15">
      <c r="A573" s="310"/>
      <c r="B573" s="310"/>
      <c r="C573" s="310"/>
      <c r="D573" s="310"/>
      <c r="E573" s="310"/>
      <c r="F573" s="310"/>
      <c r="G573" s="310"/>
      <c r="H573" s="310"/>
      <c r="I573" s="310"/>
      <c r="J573" s="310"/>
      <c r="K573" s="310"/>
      <c r="L573" s="310"/>
      <c r="M573" s="310"/>
      <c r="N573" s="310"/>
      <c r="O573" s="310"/>
      <c r="P573" s="310"/>
      <c r="Q573" s="310"/>
    </row>
    <row r="574" spans="1:17" customFormat="false" ht="15">
      <c r="A574" s="310"/>
      <c r="B574" s="310"/>
      <c r="C574" s="310"/>
      <c r="D574" s="310"/>
      <c r="E574" s="310"/>
      <c r="F574" s="310"/>
      <c r="G574" s="310"/>
      <c r="H574" s="310"/>
      <c r="I574" s="310"/>
      <c r="J574" s="310"/>
      <c r="K574" s="310"/>
      <c r="L574" s="310"/>
      <c r="M574" s="310"/>
      <c r="N574" s="310"/>
      <c r="O574" s="310"/>
      <c r="P574" s="310"/>
      <c r="Q574" s="310"/>
    </row>
    <row r="575" spans="1:17" customFormat="false" ht="15">
      <c r="A575" s="310"/>
      <c r="B575" s="310"/>
      <c r="C575" s="310"/>
      <c r="D575" s="310"/>
      <c r="E575" s="310"/>
      <c r="F575" s="310"/>
      <c r="G575" s="310"/>
      <c r="H575" s="310"/>
      <c r="I575" s="310"/>
      <c r="J575" s="310"/>
      <c r="K575" s="310"/>
      <c r="L575" s="310"/>
      <c r="M575" s="310"/>
      <c r="N575" s="310"/>
      <c r="O575" s="310"/>
      <c r="P575" s="310"/>
      <c r="Q575" s="310"/>
    </row>
    <row r="576" spans="1:17" customFormat="false" ht="15">
      <c r="A576" s="310"/>
      <c r="B576" s="310"/>
      <c r="C576" s="310"/>
      <c r="D576" s="310"/>
      <c r="E576" s="310"/>
      <c r="F576" s="310"/>
      <c r="G576" s="310"/>
      <c r="H576" s="310"/>
      <c r="I576" s="310"/>
      <c r="J576" s="310"/>
      <c r="K576" s="310"/>
      <c r="L576" s="310"/>
      <c r="M576" s="310"/>
      <c r="N576" s="310"/>
      <c r="O576" s="310"/>
      <c r="P576" s="310"/>
      <c r="Q576" s="310"/>
    </row>
    <row r="577" spans="1:17" customFormat="false" ht="15">
      <c r="A577" s="310"/>
      <c r="B577" s="310"/>
      <c r="C577" s="310"/>
      <c r="D577" s="310"/>
      <c r="E577" s="310"/>
      <c r="F577" s="310"/>
      <c r="G577" s="310"/>
      <c r="H577" s="310"/>
      <c r="I577" s="310"/>
      <c r="J577" s="310"/>
      <c r="K577" s="310"/>
      <c r="L577" s="310"/>
      <c r="M577" s="310"/>
      <c r="N577" s="310"/>
      <c r="O577" s="310"/>
      <c r="P577" s="310"/>
      <c r="Q577" s="310"/>
    </row>
    <row r="578" spans="1:17" customFormat="false" ht="15">
      <c r="A578" s="310"/>
      <c r="B578" s="310"/>
      <c r="C578" s="310"/>
      <c r="D578" s="310"/>
      <c r="E578" s="310"/>
      <c r="F578" s="310"/>
      <c r="G578" s="310"/>
      <c r="H578" s="310"/>
      <c r="I578" s="310"/>
      <c r="J578" s="310"/>
      <c r="K578" s="310"/>
      <c r="L578" s="310"/>
      <c r="M578" s="310"/>
      <c r="N578" s="310"/>
      <c r="O578" s="310"/>
      <c r="P578" s="310"/>
      <c r="Q578" s="310"/>
    </row>
    <row r="579" spans="1:17" customFormat="false" ht="15">
      <c r="A579" s="310"/>
      <c r="B579" s="310"/>
      <c r="C579" s="310"/>
      <c r="D579" s="310"/>
      <c r="E579" s="310"/>
      <c r="F579" s="310"/>
      <c r="G579" s="310"/>
      <c r="H579" s="310"/>
      <c r="I579" s="310"/>
      <c r="J579" s="310"/>
      <c r="K579" s="310"/>
      <c r="L579" s="310"/>
      <c r="M579" s="310"/>
      <c r="N579" s="310"/>
      <c r="O579" s="310"/>
      <c r="P579" s="310"/>
      <c r="Q579" s="310"/>
    </row>
    <row r="580" spans="1:17" customFormat="false" ht="15">
      <c r="A580" s="310"/>
      <c r="B580" s="310"/>
      <c r="C580" s="310"/>
      <c r="D580" s="310"/>
      <c r="E580" s="310"/>
      <c r="F580" s="310"/>
      <c r="G580" s="310"/>
      <c r="H580" s="310"/>
      <c r="I580" s="310"/>
      <c r="J580" s="310"/>
      <c r="K580" s="310"/>
      <c r="L580" s="310"/>
      <c r="M580" s="310"/>
      <c r="N580" s="310"/>
      <c r="O580" s="310"/>
      <c r="P580" s="310"/>
      <c r="Q580" s="310"/>
    </row>
    <row r="581" spans="1:17" customFormat="false" ht="15">
      <c r="A581" s="310"/>
      <c r="B581" s="310"/>
      <c r="C581" s="310"/>
      <c r="D581" s="310"/>
      <c r="E581" s="310"/>
      <c r="F581" s="310"/>
      <c r="G581" s="310"/>
      <c r="H581" s="310"/>
      <c r="I581" s="310"/>
      <c r="J581" s="310"/>
      <c r="K581" s="310"/>
      <c r="L581" s="310"/>
      <c r="M581" s="310"/>
      <c r="N581" s="310"/>
      <c r="O581" s="310"/>
      <c r="P581" s="310"/>
      <c r="Q581" s="310"/>
    </row>
    <row r="582" spans="1:17" customFormat="false" ht="15">
      <c r="A582" s="310"/>
      <c r="B582" s="310"/>
      <c r="C582" s="310"/>
      <c r="D582" s="310"/>
      <c r="E582" s="310"/>
      <c r="F582" s="310"/>
      <c r="G582" s="310"/>
      <c r="H582" s="310"/>
      <c r="I582" s="310"/>
      <c r="J582" s="310"/>
      <c r="K582" s="310"/>
      <c r="L582" s="310"/>
      <c r="M582" s="310"/>
      <c r="N582" s="310"/>
      <c r="O582" s="310"/>
      <c r="P582" s="310"/>
      <c r="Q582" s="310"/>
    </row>
    <row r="583" spans="1:17" customFormat="false" ht="15">
      <c r="A583" s="310"/>
      <c r="B583" s="310"/>
      <c r="C583" s="310"/>
      <c r="D583" s="310"/>
      <c r="E583" s="310"/>
      <c r="F583" s="310"/>
      <c r="G583" s="310"/>
      <c r="H583" s="310"/>
      <c r="I583" s="310"/>
      <c r="J583" s="310"/>
      <c r="K583" s="310"/>
      <c r="L583" s="310"/>
      <c r="M583" s="310"/>
      <c r="N583" s="310"/>
      <c r="O583" s="310"/>
      <c r="P583" s="310"/>
      <c r="Q583" s="310"/>
    </row>
    <row r="584" spans="1:17" customFormat="false" ht="15">
      <c r="A584" s="310"/>
      <c r="B584" s="310"/>
      <c r="C584" s="310"/>
      <c r="D584" s="310"/>
      <c r="E584" s="310"/>
      <c r="F584" s="310"/>
      <c r="G584" s="310"/>
      <c r="H584" s="310"/>
      <c r="I584" s="310"/>
      <c r="J584" s="310"/>
      <c r="K584" s="310"/>
      <c r="L584" s="310"/>
      <c r="M584" s="310"/>
      <c r="N584" s="310"/>
      <c r="O584" s="310"/>
      <c r="P584" s="310"/>
      <c r="Q584" s="310"/>
    </row>
    <row r="585" spans="1:17" customFormat="false" ht="15">
      <c r="A585" s="310"/>
      <c r="B585" s="310"/>
      <c r="C585" s="310"/>
      <c r="D585" s="310"/>
      <c r="E585" s="310"/>
      <c r="F585" s="310"/>
      <c r="G585" s="310"/>
      <c r="H585" s="310"/>
      <c r="I585" s="310"/>
      <c r="J585" s="310"/>
      <c r="K585" s="310"/>
      <c r="L585" s="310"/>
      <c r="M585" s="310"/>
      <c r="N585" s="310"/>
      <c r="O585" s="310"/>
      <c r="P585" s="310"/>
      <c r="Q585" s="310"/>
    </row>
    <row r="586" spans="1:17" customFormat="false" ht="15">
      <c r="A586" s="310"/>
      <c r="B586" s="310"/>
      <c r="C586" s="310"/>
      <c r="D586" s="310"/>
      <c r="E586" s="310"/>
      <c r="F586" s="310"/>
      <c r="G586" s="310"/>
      <c r="H586" s="310"/>
      <c r="I586" s="310"/>
      <c r="J586" s="310"/>
      <c r="K586" s="310"/>
      <c r="L586" s="310"/>
      <c r="M586" s="310"/>
      <c r="N586" s="310"/>
      <c r="O586" s="310"/>
      <c r="P586" s="310"/>
      <c r="Q586" s="310"/>
    </row>
    <row r="587" spans="1:17" customFormat="false" ht="15">
      <c r="A587" s="310"/>
      <c r="B587" s="310"/>
      <c r="C587" s="310"/>
      <c r="D587" s="310"/>
      <c r="E587" s="310"/>
      <c r="F587" s="310"/>
      <c r="G587" s="310"/>
      <c r="H587" s="310"/>
      <c r="I587" s="310"/>
      <c r="J587" s="310"/>
      <c r="K587" s="310"/>
      <c r="L587" s="310"/>
      <c r="M587" s="310"/>
      <c r="N587" s="310"/>
      <c r="O587" s="310"/>
      <c r="P587" s="310"/>
      <c r="Q587" s="310"/>
    </row>
    <row r="588" spans="1:17" customFormat="false" ht="15">
      <c r="A588" s="310"/>
      <c r="B588" s="310"/>
      <c r="C588" s="310"/>
      <c r="D588" s="310"/>
      <c r="E588" s="310"/>
      <c r="F588" s="310"/>
      <c r="G588" s="310"/>
      <c r="H588" s="310"/>
      <c r="I588" s="310"/>
      <c r="J588" s="310"/>
      <c r="K588" s="310"/>
      <c r="L588" s="310"/>
      <c r="M588" s="310"/>
      <c r="N588" s="310"/>
      <c r="O588" s="310"/>
      <c r="P588" s="310"/>
      <c r="Q588" s="310"/>
    </row>
    <row r="589" spans="1:17" customFormat="false" ht="15">
      <c r="A589" s="310"/>
      <c r="B589" s="310"/>
      <c r="C589" s="310"/>
      <c r="D589" s="310"/>
      <c r="E589" s="310"/>
      <c r="F589" s="310"/>
      <c r="G589" s="310"/>
      <c r="H589" s="310"/>
      <c r="I589" s="310"/>
      <c r="J589" s="310"/>
      <c r="K589" s="310"/>
      <c r="L589" s="310"/>
      <c r="M589" s="310"/>
      <c r="N589" s="310"/>
      <c r="O589" s="310"/>
      <c r="P589" s="310"/>
      <c r="Q589" s="310"/>
    </row>
    <row r="590" spans="1:17" customFormat="false" ht="15">
      <c r="A590" s="310"/>
      <c r="B590" s="310"/>
      <c r="C590" s="310"/>
      <c r="D590" s="310"/>
      <c r="E590" s="310"/>
      <c r="F590" s="310"/>
      <c r="G590" s="310"/>
      <c r="H590" s="310"/>
      <c r="I590" s="310"/>
      <c r="J590" s="310"/>
      <c r="K590" s="310"/>
      <c r="L590" s="310"/>
      <c r="M590" s="310"/>
      <c r="N590" s="310"/>
      <c r="O590" s="310"/>
      <c r="P590" s="310"/>
      <c r="Q590" s="310"/>
    </row>
    <row r="591" spans="1:17" customFormat="false" ht="15">
      <c r="A591" s="310"/>
      <c r="B591" s="310"/>
      <c r="C591" s="310"/>
      <c r="D591" s="310"/>
      <c r="E591" s="310"/>
      <c r="F591" s="310"/>
      <c r="G591" s="310"/>
      <c r="H591" s="310"/>
      <c r="I591" s="310"/>
      <c r="J591" s="310"/>
      <c r="K591" s="310"/>
      <c r="L591" s="310"/>
      <c r="M591" s="310"/>
      <c r="N591" s="310"/>
      <c r="O591" s="310"/>
      <c r="P591" s="310"/>
      <c r="Q591" s="310"/>
    </row>
    <row r="592" spans="1:17" customFormat="false" ht="15">
      <c r="A592" s="310"/>
      <c r="B592" s="310"/>
      <c r="C592" s="310"/>
      <c r="D592" s="310"/>
      <c r="E592" s="310"/>
      <c r="F592" s="310"/>
      <c r="G592" s="310"/>
      <c r="H592" s="310"/>
      <c r="I592" s="310"/>
      <c r="J592" s="310"/>
      <c r="K592" s="310"/>
      <c r="L592" s="310"/>
      <c r="M592" s="310"/>
      <c r="N592" s="310"/>
      <c r="O592" s="310"/>
      <c r="P592" s="310"/>
      <c r="Q592" s="310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5" top="0.3" bottom="0.3" header="0.5" footer="0.5"/>
  <pageSetup scale="7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2" enableFormatConditionsCalculation="false">
    <pageSetUpPr fitToPage="1"/>
  </sheetPr>
  <dimension ref="A1:Q177"/>
  <sheetViews>
    <sheetView defaultGridColor="false" colorId="22" workbookViewId="0">
      <selection activeCell="B3" sqref="B3:Q3"/>
    </sheetView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710937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824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310"/>
      <c r="B8" s="415" t="s">
        <v>176</v>
      </c>
      <c r="C8" s="416"/>
      <c r="D8" s="416"/>
      <c r="E8" s="416"/>
      <c r="F8" s="416"/>
      <c r="G8" s="416"/>
      <c r="H8" s="416"/>
      <c r="I8" s="417"/>
      <c r="J8" s="611" t="s">
        <v>391</v>
      </c>
      <c r="K8" s="612"/>
      <c r="L8" s="613"/>
      <c r="M8" s="416"/>
      <c r="N8" s="416"/>
      <c r="O8" s="417"/>
      <c r="P8" s="418"/>
      <c r="Q8" s="316">
        <f>YourData!$J$5</f>
        <v>40179</v>
      </c>
    </row>
    <row r="9" spans="1:17" customFormat="false" ht="12" customHeight="1">
      <c r="A9" s="310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18"/>
      <c r="Q9" s="558" t="str">
        <f>A!$L$21</f>
        <v>Tested Prg</v>
      </c>
    </row>
    <row r="10" spans="1:17" customFormat="false" ht="12" customHeight="1">
      <c r="A10" s="310"/>
      <c r="B10" s="425" t="s">
        <v>828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390</v>
      </c>
      <c r="M10" s="426" t="s">
        <v>161</v>
      </c>
      <c r="N10" s="426" t="s">
        <v>49</v>
      </c>
      <c r="O10" s="427" t="s">
        <v>50</v>
      </c>
      <c r="P10" s="428"/>
      <c r="Q10" s="559" t="str">
        <f>A!$L$22</f>
        <v>Org</v>
      </c>
    </row>
    <row r="11" spans="1:17" customFormat="false" ht="9.75" customHeight="1">
      <c r="A11" s="310"/>
      <c r="B11" s="418" t="s">
        <v>351</v>
      </c>
      <c r="C11" s="430">
        <f>A!J496</f>
        <v>-454</v>
      </c>
      <c r="D11" s="430">
        <f>A!D496</f>
        <v>-441</v>
      </c>
      <c r="E11" s="430">
        <f>A!C496</f>
        <v>-459.62100000000009</v>
      </c>
      <c r="F11" s="430">
        <f>A!B496</f>
        <v>-454</v>
      </c>
      <c r="G11" s="430">
        <f>A!K496</f>
        <v>-450.95974700000102</v>
      </c>
      <c r="H11" s="430">
        <f>A!E496</f>
        <v>-455.30546879999997</v>
      </c>
      <c r="I11" s="431">
        <f>A!F496</f>
        <v>-449.97107319998986</v>
      </c>
      <c r="J11" s="430">
        <f t="shared" ref="J11:J29" si="0">MINA(C11:I11)</f>
        <v>-459.62100000000009</v>
      </c>
      <c r="K11" s="430">
        <f t="shared" ref="K11:K29" si="1">MAXA(C11:I11)</f>
        <v>-441</v>
      </c>
      <c r="L11" s="327">
        <f>IF(AVERAGE(M11:O11)=0,0,ABS((K11-J11)/(AVERAGE(M11:O11))))</f>
        <v>4.104214322340502E-2</v>
      </c>
      <c r="M11" s="430">
        <f>A!G496</f>
        <v>-454.31312939777013</v>
      </c>
      <c r="N11" s="430">
        <f>A!H496</f>
        <v>-453.59999999999991</v>
      </c>
      <c r="O11" s="431">
        <f>A!I496</f>
        <v>-453.19999999999982</v>
      </c>
      <c r="P11" s="432"/>
      <c r="Q11" s="433" t="str">
        <f>A!L496</f>
        <v/>
      </c>
    </row>
    <row r="12" spans="1:17" customFormat="false" ht="9.75" customHeight="1">
      <c r="A12" s="310"/>
      <c r="B12" s="418" t="s">
        <v>333</v>
      </c>
      <c r="C12" s="430">
        <f>A!J497</f>
        <v>-65</v>
      </c>
      <c r="D12" s="430">
        <f>A!D497</f>
        <v>-77</v>
      </c>
      <c r="E12" s="430">
        <f>A!C497</f>
        <v>-50.091999999999871</v>
      </c>
      <c r="F12" s="430">
        <f>A!B497</f>
        <v>-62</v>
      </c>
      <c r="G12" s="430">
        <f>A!K497</f>
        <v>-62.678216999998881</v>
      </c>
      <c r="H12" s="430">
        <f>A!E497</f>
        <v>-59.658412799979942</v>
      </c>
      <c r="I12" s="431">
        <f>A!F497</f>
        <v>-60.302113200010126</v>
      </c>
      <c r="J12" s="430">
        <f t="shared" si="0"/>
        <v>-77</v>
      </c>
      <c r="K12" s="430">
        <f t="shared" si="1"/>
        <v>-50.091999999999871</v>
      </c>
      <c r="L12" s="327">
        <f>IF(AVERAGE(M12:O12)=0,0,ABS((K12-J12)/(AVERAGE(M12:O12))))</f>
        <v>0.41152653315695631</v>
      </c>
      <c r="M12" s="430">
        <f>A!G497</f>
        <v>-63.557461295969915</v>
      </c>
      <c r="N12" s="430">
        <f>A!H497</f>
        <v>-66.200000000000045</v>
      </c>
      <c r="O12" s="431">
        <f>A!I497</f>
        <v>-66.400000000000091</v>
      </c>
      <c r="P12" s="432"/>
      <c r="Q12" s="433" t="str">
        <f>A!L497</f>
        <v/>
      </c>
    </row>
    <row r="13" spans="1:17" customFormat="false" ht="9.75" customHeight="1">
      <c r="A13" s="310"/>
      <c r="B13" s="418" t="s">
        <v>334</v>
      </c>
      <c r="C13" s="430">
        <f>A!J498</f>
        <v>-519</v>
      </c>
      <c r="D13" s="430">
        <f>A!D498</f>
        <v>-518</v>
      </c>
      <c r="E13" s="430">
        <f>A!C498</f>
        <v>-509.71299999999997</v>
      </c>
      <c r="F13" s="430">
        <f>A!B498</f>
        <v>-516</v>
      </c>
      <c r="G13" s="430">
        <f>A!K498</f>
        <v>-513.6379639999999</v>
      </c>
      <c r="H13" s="430">
        <f>A!E498</f>
        <v>-514.96388159997991</v>
      </c>
      <c r="I13" s="431">
        <f>A!F498</f>
        <v>-510.27318639999999</v>
      </c>
      <c r="J13" s="430">
        <f t="shared" si="0"/>
        <v>-519</v>
      </c>
      <c r="K13" s="430">
        <f t="shared" si="1"/>
        <v>-509.71299999999997</v>
      </c>
      <c r="L13" s="327">
        <f t="shared" ref="L13:L29" si="2">IF(AVERAGE(M13:O13)=0,0,ABS((K13-J13)/(AVERAGE(M13:O13))))</f>
        <v>1.7890917716225835E-2</v>
      </c>
      <c r="M13" s="430">
        <f>A!G498</f>
        <v>-517.87059069374004</v>
      </c>
      <c r="N13" s="430">
        <f>A!H498</f>
        <v>-519.79999999999995</v>
      </c>
      <c r="O13" s="431">
        <f>A!I498</f>
        <v>-519.59999999999991</v>
      </c>
      <c r="P13" s="432"/>
      <c r="Q13" s="433" t="str">
        <f>A!L498</f>
        <v/>
      </c>
    </row>
    <row r="14" spans="1:17" customFormat="false" ht="9.75" customHeight="1">
      <c r="A14" s="310"/>
      <c r="B14" s="418" t="s">
        <v>335</v>
      </c>
      <c r="C14" s="430">
        <f>A!J499</f>
        <v>-1421</v>
      </c>
      <c r="D14" s="430">
        <f>A!D499</f>
        <v>-1421</v>
      </c>
      <c r="E14" s="430">
        <f>A!C499</f>
        <v>-1415.3979999999999</v>
      </c>
      <c r="F14" s="430">
        <f>A!B499</f>
        <v>-1413</v>
      </c>
      <c r="G14" s="430">
        <f>A!K499</f>
        <v>-1411.4319052000008</v>
      </c>
      <c r="H14" s="430">
        <f>A!E499</f>
        <v>-1413.541530239989</v>
      </c>
      <c r="I14" s="431">
        <f>A!F499</f>
        <v>-1401.82079718</v>
      </c>
      <c r="J14" s="430">
        <f t="shared" si="0"/>
        <v>-1421</v>
      </c>
      <c r="K14" s="430">
        <f t="shared" si="1"/>
        <v>-1401.82079718</v>
      </c>
      <c r="L14" s="327">
        <f t="shared" si="2"/>
        <v>1.3498982675444696E-2</v>
      </c>
      <c r="M14" s="430">
        <f>A!G499</f>
        <v>-1419.966271842374</v>
      </c>
      <c r="N14" s="430">
        <f>A!H499</f>
        <v>-1421.3</v>
      </c>
      <c r="O14" s="431">
        <f>A!I499</f>
        <v>-1421.1</v>
      </c>
      <c r="P14" s="432"/>
      <c r="Q14" s="433" t="str">
        <f>A!L499</f>
        <v/>
      </c>
    </row>
    <row r="15" spans="1:17" customFormat="false" ht="9.75" customHeight="1">
      <c r="A15" s="310"/>
      <c r="B15" s="418" t="s">
        <v>336</v>
      </c>
      <c r="C15" s="430">
        <f>A!J500</f>
        <v>-42</v>
      </c>
      <c r="D15" s="430">
        <f>A!D500</f>
        <v>-40</v>
      </c>
      <c r="E15" s="430">
        <f>A!C500</f>
        <v>-40.411000000000001</v>
      </c>
      <c r="F15" s="430">
        <f>A!B500</f>
        <v>-40</v>
      </c>
      <c r="G15" s="430">
        <f>A!K500</f>
        <v>-40.693353800000011</v>
      </c>
      <c r="H15" s="430">
        <f>A!E500</f>
        <v>-40.96051020000121</v>
      </c>
      <c r="I15" s="431">
        <f>A!F500</f>
        <v>-41.473268430000104</v>
      </c>
      <c r="J15" s="430">
        <f t="shared" si="0"/>
        <v>-42</v>
      </c>
      <c r="K15" s="430">
        <f t="shared" si="1"/>
        <v>-40</v>
      </c>
      <c r="L15" s="327">
        <f t="shared" si="2"/>
        <v>4.8470575067970312E-2</v>
      </c>
      <c r="M15" s="430">
        <f>A!G500</f>
        <v>-41.586441394313908</v>
      </c>
      <c r="N15" s="430">
        <f>A!H500</f>
        <v>-41</v>
      </c>
      <c r="O15" s="431">
        <f>A!I500</f>
        <v>-41.2</v>
      </c>
      <c r="P15" s="432"/>
      <c r="Q15" s="433" t="str">
        <f>A!L500</f>
        <v/>
      </c>
    </row>
    <row r="16" spans="1:17" customFormat="false" ht="9.75" customHeight="1">
      <c r="A16" s="310"/>
      <c r="B16" s="418" t="s">
        <v>337</v>
      </c>
      <c r="C16" s="430">
        <f>A!J501</f>
        <v>-1009</v>
      </c>
      <c r="D16" s="430">
        <f>A!D501</f>
        <v>-1020</v>
      </c>
      <c r="E16" s="430">
        <f>A!C501</f>
        <v>-996.18799999999987</v>
      </c>
      <c r="F16" s="430">
        <f>A!B501</f>
        <v>-999</v>
      </c>
      <c r="G16" s="430">
        <f>A!K501</f>
        <v>-1001.1655119999997</v>
      </c>
      <c r="H16" s="430">
        <f>A!E501</f>
        <v>-999.19657163999022</v>
      </c>
      <c r="I16" s="431">
        <f>A!F501</f>
        <v>-993.32299241001022</v>
      </c>
      <c r="J16" s="430">
        <f t="shared" si="0"/>
        <v>-1020</v>
      </c>
      <c r="K16" s="430">
        <f t="shared" si="1"/>
        <v>-993.32299241001022</v>
      </c>
      <c r="L16" s="327">
        <f t="shared" si="2"/>
        <v>2.6456190258643233E-2</v>
      </c>
      <c r="M16" s="430">
        <f>A!G501</f>
        <v>-1007.2395838389178</v>
      </c>
      <c r="N16" s="430">
        <f>A!H501</f>
        <v>-1008.7</v>
      </c>
      <c r="O16" s="431">
        <f>A!I501</f>
        <v>-1009.1000000000001</v>
      </c>
      <c r="P16" s="432"/>
      <c r="Q16" s="433" t="str">
        <f>A!L501</f>
        <v/>
      </c>
    </row>
    <row r="17" spans="1:17" customFormat="false" ht="9.75" customHeight="1">
      <c r="A17" s="310"/>
      <c r="B17" s="418" t="s">
        <v>338</v>
      </c>
      <c r="C17" s="430">
        <f>A!J502</f>
        <v>131</v>
      </c>
      <c r="D17" s="430">
        <f>A!D502</f>
        <v>118</v>
      </c>
      <c r="E17" s="430">
        <f>A!C502</f>
        <v>141.22800000000007</v>
      </c>
      <c r="F17" s="430">
        <f>A!B502</f>
        <v>118</v>
      </c>
      <c r="G17" s="430">
        <f>A!K502</f>
        <v>128.04000699999983</v>
      </c>
      <c r="H17" s="430">
        <f>A!E502</f>
        <v>132.09436800000003</v>
      </c>
      <c r="I17" s="431">
        <f>A!F502</f>
        <v>129.64715719998981</v>
      </c>
      <c r="J17" s="430">
        <f t="shared" si="0"/>
        <v>118</v>
      </c>
      <c r="K17" s="430">
        <f t="shared" si="1"/>
        <v>141.22800000000007</v>
      </c>
      <c r="L17" s="327">
        <f t="shared" si="2"/>
        <v>0.17929521091333886</v>
      </c>
      <c r="M17" s="430">
        <f>A!G502</f>
        <v>130.25511044620998</v>
      </c>
      <c r="N17" s="430">
        <f>A!H502</f>
        <v>129.29999999999995</v>
      </c>
      <c r="O17" s="431">
        <f>A!I502</f>
        <v>129.09999999999991</v>
      </c>
      <c r="P17" s="432"/>
      <c r="Q17" s="433" t="str">
        <f>A!L502</f>
        <v/>
      </c>
    </row>
    <row r="18" spans="1:17" customFormat="false" ht="9.75" customHeight="1">
      <c r="A18" s="310"/>
      <c r="B18" s="418" t="s">
        <v>339</v>
      </c>
      <c r="C18" s="430">
        <f>A!J503</f>
        <v>-68</v>
      </c>
      <c r="D18" s="430">
        <f>A!D503</f>
        <v>-68</v>
      </c>
      <c r="E18" s="430">
        <f>A!C503</f>
        <v>-64.793999999999869</v>
      </c>
      <c r="F18" s="430">
        <f>A!B503</f>
        <v>-76</v>
      </c>
      <c r="G18" s="430">
        <f>A!K503</f>
        <v>-65.374313999999003</v>
      </c>
      <c r="H18" s="430">
        <f>A!E503</f>
        <v>-62.32161599997994</v>
      </c>
      <c r="I18" s="431">
        <f>A!F503</f>
        <v>-58.729464300000018</v>
      </c>
      <c r="J18" s="430">
        <f t="shared" si="0"/>
        <v>-76</v>
      </c>
      <c r="K18" s="430">
        <f t="shared" si="1"/>
        <v>-58.729464300000018</v>
      </c>
      <c r="L18" s="327">
        <f t="shared" si="2"/>
        <v>0.25796166913345336</v>
      </c>
      <c r="M18" s="430">
        <f>A!G503</f>
        <v>-66.050022695410007</v>
      </c>
      <c r="N18" s="430">
        <f>A!H503</f>
        <v>-67.200000000000045</v>
      </c>
      <c r="O18" s="431">
        <f>A!I503</f>
        <v>-67.599999999999909</v>
      </c>
      <c r="P18" s="432"/>
      <c r="Q18" s="433" t="str">
        <f>A!L503</f>
        <v/>
      </c>
    </row>
    <row r="19" spans="1:17" customFormat="false" ht="9.75" customHeight="1">
      <c r="A19" s="310"/>
      <c r="B19" s="418" t="s">
        <v>340</v>
      </c>
      <c r="C19" s="430">
        <f>A!J504</f>
        <v>362</v>
      </c>
      <c r="D19" s="430">
        <f>A!D504</f>
        <v>362</v>
      </c>
      <c r="E19" s="430">
        <f>A!C504</f>
        <v>361.81699999999978</v>
      </c>
      <c r="F19" s="430">
        <f>A!B504</f>
        <v>363</v>
      </c>
      <c r="G19" s="430">
        <f>A!K504</f>
        <v>359.34134100000006</v>
      </c>
      <c r="H19" s="430">
        <f>A!E504</f>
        <v>362.97703679996994</v>
      </c>
      <c r="I19" s="431">
        <f>A!F504</f>
        <v>357.04327110000008</v>
      </c>
      <c r="J19" s="430">
        <f t="shared" si="0"/>
        <v>357.04327110000008</v>
      </c>
      <c r="K19" s="430">
        <f t="shared" si="1"/>
        <v>363</v>
      </c>
      <c r="L19" s="327">
        <f t="shared" si="2"/>
        <v>1.6569632946496535E-2</v>
      </c>
      <c r="M19" s="430">
        <f>A!G504</f>
        <v>357.39019695866</v>
      </c>
      <c r="N19" s="430">
        <f>A!H504</f>
        <v>360.40000000000009</v>
      </c>
      <c r="O19" s="431">
        <f>A!I504</f>
        <v>360.69999999999982</v>
      </c>
      <c r="P19" s="432"/>
      <c r="Q19" s="433" t="str">
        <f>A!L504</f>
        <v/>
      </c>
    </row>
    <row r="20" spans="1:17" customFormat="false" ht="9.75" customHeight="1">
      <c r="A20" s="310"/>
      <c r="B20" s="418" t="s">
        <v>341</v>
      </c>
      <c r="C20" s="430">
        <f>A!J505</f>
        <v>-570</v>
      </c>
      <c r="D20" s="430">
        <f>A!D505</f>
        <v>-569</v>
      </c>
      <c r="E20" s="430">
        <f>A!C505</f>
        <v>-573.34799999999996</v>
      </c>
      <c r="F20" s="430">
        <f>A!B505</f>
        <v>-563</v>
      </c>
      <c r="G20" s="430">
        <f>A!K505</f>
        <v>-561.73686220000013</v>
      </c>
      <c r="H20" s="430">
        <f>A!E505</f>
        <v>-563.14607999998498</v>
      </c>
      <c r="I20" s="431">
        <f>A!F505</f>
        <v>-555.78424589999793</v>
      </c>
      <c r="J20" s="430">
        <f t="shared" si="0"/>
        <v>-573.34799999999996</v>
      </c>
      <c r="K20" s="430">
        <f t="shared" si="1"/>
        <v>-555.78424589999793</v>
      </c>
      <c r="L20" s="327">
        <f t="shared" si="2"/>
        <v>3.0942573007380018E-2</v>
      </c>
      <c r="M20" s="430">
        <f>A!G505</f>
        <v>-565.3726824830909</v>
      </c>
      <c r="N20" s="430">
        <f>A!H505</f>
        <v>-568.79999999999995</v>
      </c>
      <c r="O20" s="431">
        <f>A!I505</f>
        <v>-568.70000000000005</v>
      </c>
      <c r="P20" s="432"/>
      <c r="Q20" s="433" t="str">
        <f>A!L505</f>
        <v/>
      </c>
    </row>
    <row r="21" spans="1:17" customFormat="false" ht="9.75" customHeight="1">
      <c r="A21" s="310"/>
      <c r="B21" s="418" t="s">
        <v>342</v>
      </c>
      <c r="C21" s="430">
        <f>A!J506</f>
        <v>-125</v>
      </c>
      <c r="D21" s="430">
        <f>A!D506</f>
        <v>-125</v>
      </c>
      <c r="E21" s="430">
        <f>A!C506</f>
        <v>-125.31500000000005</v>
      </c>
      <c r="F21" s="430">
        <f>A!B506</f>
        <v>-103</v>
      </c>
      <c r="G21" s="430">
        <f>A!K506</f>
        <v>-115.1083189999988</v>
      </c>
      <c r="H21" s="430">
        <f>A!E506</f>
        <v>-117.78439679998996</v>
      </c>
      <c r="I21" s="431">
        <f>A!F506</f>
        <v>-111.57531709999989</v>
      </c>
      <c r="J21" s="430">
        <f t="shared" si="0"/>
        <v>-125.31500000000005</v>
      </c>
      <c r="K21" s="430">
        <f t="shared" si="1"/>
        <v>-103</v>
      </c>
      <c r="L21" s="327">
        <f t="shared" si="2"/>
        <v>0.17965831748440445</v>
      </c>
      <c r="M21" s="430">
        <f>A!G506</f>
        <v>-123.82399502217004</v>
      </c>
      <c r="N21" s="430">
        <f>A!H506</f>
        <v>-124.20000000000005</v>
      </c>
      <c r="O21" s="431">
        <f>A!I506</f>
        <v>-124.59999999999991</v>
      </c>
      <c r="P21" s="432"/>
      <c r="Q21" s="433" t="str">
        <f>A!L506</f>
        <v/>
      </c>
    </row>
    <row r="22" spans="1:17" customFormat="false" ht="9.75" customHeight="1">
      <c r="A22" s="310"/>
      <c r="B22" s="418" t="s">
        <v>343</v>
      </c>
      <c r="C22" s="430">
        <f>A!J507</f>
        <v>445</v>
      </c>
      <c r="D22" s="430">
        <f>A!D507</f>
        <v>444</v>
      </c>
      <c r="E22" s="430">
        <f>A!C507</f>
        <v>448.0329999999999</v>
      </c>
      <c r="F22" s="430">
        <f>A!B507</f>
        <v>460</v>
      </c>
      <c r="G22" s="430">
        <f>A!K507</f>
        <v>446.62854320000133</v>
      </c>
      <c r="H22" s="430">
        <f>A!E507</f>
        <v>445.36168319999501</v>
      </c>
      <c r="I22" s="431">
        <f>A!F507</f>
        <v>444.20892879999803</v>
      </c>
      <c r="J22" s="430">
        <f t="shared" si="0"/>
        <v>444</v>
      </c>
      <c r="K22" s="430">
        <f t="shared" si="1"/>
        <v>460</v>
      </c>
      <c r="L22" s="327">
        <f t="shared" si="2"/>
        <v>3.608347856491316E-2</v>
      </c>
      <c r="M22" s="430">
        <f>A!G507</f>
        <v>441.54868746092086</v>
      </c>
      <c r="N22" s="430">
        <f>A!H507</f>
        <v>444.59999999999991</v>
      </c>
      <c r="O22" s="431">
        <f>A!I507</f>
        <v>444.10000000000014</v>
      </c>
      <c r="P22" s="432"/>
      <c r="Q22" s="433" t="str">
        <f>A!L507</f>
        <v/>
      </c>
    </row>
    <row r="23" spans="1:17" customFormat="false" ht="9.75" customHeight="1">
      <c r="A23" s="310"/>
      <c r="B23" s="418" t="s">
        <v>344</v>
      </c>
      <c r="C23" s="430">
        <f>A!J508</f>
        <v>461</v>
      </c>
      <c r="D23" s="430">
        <f>A!D508</f>
        <v>461</v>
      </c>
      <c r="E23" s="430">
        <f>A!C508</f>
        <v>464.04600000000005</v>
      </c>
      <c r="F23" s="430">
        <f>A!B508</f>
        <v>467</v>
      </c>
      <c r="G23" s="430">
        <f>A!K508</f>
        <v>458.3877199999979</v>
      </c>
      <c r="H23" s="430">
        <f>A!E508</f>
        <v>460.25495040000988</v>
      </c>
      <c r="I23" s="431">
        <f>A!F508</f>
        <v>458.35957039999994</v>
      </c>
      <c r="J23" s="430">
        <f t="shared" si="0"/>
        <v>458.35957039999994</v>
      </c>
      <c r="K23" s="430">
        <f t="shared" si="1"/>
        <v>467</v>
      </c>
      <c r="L23" s="327">
        <f t="shared" si="2"/>
        <v>1.8728258230840251E-2</v>
      </c>
      <c r="M23" s="430">
        <f>A!G508</f>
        <v>461.97365386040019</v>
      </c>
      <c r="N23" s="430">
        <f>A!H508</f>
        <v>461.10000000000014</v>
      </c>
      <c r="O23" s="431">
        <f>A!I508</f>
        <v>461</v>
      </c>
      <c r="P23" s="432"/>
      <c r="Q23" s="433" t="str">
        <f>A!L508</f>
        <v/>
      </c>
    </row>
    <row r="24" spans="1:17" customFormat="false" ht="9.75" customHeight="1">
      <c r="A24" s="310"/>
      <c r="B24" s="418" t="s">
        <v>345</v>
      </c>
      <c r="C24" s="430">
        <f>A!J509</f>
        <v>-919</v>
      </c>
      <c r="D24" s="430">
        <f>A!D509</f>
        <v>-918</v>
      </c>
      <c r="E24" s="430">
        <f>A!C509</f>
        <v>-916.88999999999987</v>
      </c>
      <c r="F24" s="430">
        <f>A!B509</f>
        <v>-920</v>
      </c>
      <c r="G24" s="430">
        <f>A!K509</f>
        <v>-917.66538940000066</v>
      </c>
      <c r="H24" s="430">
        <f>A!E509</f>
        <v>-917.27314560000104</v>
      </c>
      <c r="I24" s="431">
        <f>A!F509</f>
        <v>-914.91743080000003</v>
      </c>
      <c r="J24" s="430">
        <f t="shared" si="0"/>
        <v>-920</v>
      </c>
      <c r="K24" s="430">
        <f t="shared" si="1"/>
        <v>-914.91743080000003</v>
      </c>
      <c r="L24" s="327">
        <f t="shared" si="2"/>
        <v>5.5377882890281513E-3</v>
      </c>
      <c r="M24" s="430">
        <f>A!G509</f>
        <v>-917.49301616309685</v>
      </c>
      <c r="N24" s="430">
        <f>A!H509</f>
        <v>-918.19999999999993</v>
      </c>
      <c r="O24" s="431">
        <f>A!I509</f>
        <v>-917.7</v>
      </c>
      <c r="P24" s="432"/>
      <c r="Q24" s="433" t="str">
        <f>A!L509</f>
        <v/>
      </c>
    </row>
    <row r="25" spans="1:17" customFormat="false" ht="9.75" customHeight="1">
      <c r="A25" s="310"/>
      <c r="B25" s="418" t="s">
        <v>346</v>
      </c>
      <c r="C25" s="430">
        <f>A!J510</f>
        <v>96</v>
      </c>
      <c r="D25" s="430">
        <f>A!D510</f>
        <v>95</v>
      </c>
      <c r="E25" s="430">
        <f>A!C510</f>
        <v>95.210999999999999</v>
      </c>
      <c r="F25" s="430">
        <f>A!B510</f>
        <v>94</v>
      </c>
      <c r="G25" s="430">
        <f>A!K510</f>
        <v>96.431810600000105</v>
      </c>
      <c r="H25" s="430">
        <f>A!E510</f>
        <v>96.233397239999192</v>
      </c>
      <c r="I25" s="431">
        <f>A!F510</f>
        <v>96.477401710000095</v>
      </c>
      <c r="J25" s="430">
        <f t="shared" si="0"/>
        <v>94</v>
      </c>
      <c r="K25" s="430">
        <f t="shared" si="1"/>
        <v>96.477401710000095</v>
      </c>
      <c r="L25" s="327">
        <f t="shared" si="2"/>
        <v>2.5835181408285886E-2</v>
      </c>
      <c r="M25" s="430">
        <f>A!G510</f>
        <v>96.177683099860914</v>
      </c>
      <c r="N25" s="430">
        <f>A!H510</f>
        <v>95.6</v>
      </c>
      <c r="O25" s="431">
        <f>A!I510</f>
        <v>95.899999999999991</v>
      </c>
      <c r="P25" s="432"/>
      <c r="Q25" s="433" t="str">
        <f>A!L510</f>
        <v/>
      </c>
    </row>
    <row r="26" spans="1:17" customFormat="false" ht="9.75" customHeight="1">
      <c r="A26" s="310"/>
      <c r="B26" s="418" t="s">
        <v>347</v>
      </c>
      <c r="C26" s="430">
        <f>A!J511</f>
        <v>86</v>
      </c>
      <c r="D26" s="430">
        <f>A!D511</f>
        <v>86</v>
      </c>
      <c r="E26" s="430">
        <f>A!C511</f>
        <v>84.700000000000017</v>
      </c>
      <c r="F26" s="430">
        <f>A!B511</f>
        <v>86</v>
      </c>
      <c r="G26" s="430">
        <f>A!K511</f>
        <v>85.895127699999961</v>
      </c>
      <c r="H26" s="430">
        <f>A!E511</f>
        <v>85.734633600002013</v>
      </c>
      <c r="I26" s="431">
        <f>A!F511</f>
        <v>86.459674100000996</v>
      </c>
      <c r="J26" s="430">
        <f t="shared" si="0"/>
        <v>84.700000000000017</v>
      </c>
      <c r="K26" s="430">
        <f t="shared" si="1"/>
        <v>86.459674100000996</v>
      </c>
      <c r="L26" s="327">
        <f t="shared" si="2"/>
        <v>2.0406946668105923E-2</v>
      </c>
      <c r="M26" s="430">
        <f>A!G511</f>
        <v>86.987513906895998</v>
      </c>
      <c r="N26" s="430">
        <f>A!H511</f>
        <v>85.9</v>
      </c>
      <c r="O26" s="431">
        <f>A!I511</f>
        <v>85.800000000000011</v>
      </c>
      <c r="P26" s="432"/>
      <c r="Q26" s="433" t="str">
        <f>A!L511</f>
        <v/>
      </c>
    </row>
    <row r="27" spans="1:17" customFormat="false" ht="9.75" customHeight="1">
      <c r="A27" s="310"/>
      <c r="B27" s="418" t="s">
        <v>348</v>
      </c>
      <c r="C27" s="430">
        <f>A!J512</f>
        <v>-1294</v>
      </c>
      <c r="D27" s="430">
        <f>A!D512</f>
        <v>-1293</v>
      </c>
      <c r="E27" s="430">
        <f>A!C512</f>
        <v>-1296.2359999999999</v>
      </c>
      <c r="F27" s="430">
        <f>A!B512</f>
        <v>-1301</v>
      </c>
      <c r="G27" s="430">
        <f>A!K512</f>
        <v>-1290.1579816999986</v>
      </c>
      <c r="H27" s="430">
        <f>A!E512</f>
        <v>-1291.7934624000088</v>
      </c>
      <c r="I27" s="431">
        <f>A!F512</f>
        <v>-1286.8173270999989</v>
      </c>
      <c r="J27" s="430">
        <f t="shared" si="0"/>
        <v>-1301</v>
      </c>
      <c r="K27" s="430">
        <f t="shared" si="1"/>
        <v>-1286.8173270999989</v>
      </c>
      <c r="L27" s="327">
        <f t="shared" si="2"/>
        <v>1.0969435739311834E-2</v>
      </c>
      <c r="M27" s="430">
        <f>A!G512</f>
        <v>-1292.4791561166012</v>
      </c>
      <c r="N27" s="430">
        <f>A!H512</f>
        <v>-1293.4000000000001</v>
      </c>
      <c r="O27" s="431">
        <f>A!I512</f>
        <v>-1292.9000000000001</v>
      </c>
      <c r="P27" s="432"/>
      <c r="Q27" s="433" t="str">
        <f>A!L512</f>
        <v/>
      </c>
    </row>
    <row r="28" spans="1:17" customFormat="false" ht="9.75" customHeight="1">
      <c r="A28" s="310"/>
      <c r="B28" s="418" t="s">
        <v>349</v>
      </c>
      <c r="C28" s="430">
        <f>A!J513</f>
        <v>140</v>
      </c>
      <c r="D28" s="430">
        <f>A!D513</f>
        <v>141</v>
      </c>
      <c r="E28" s="430">
        <f>A!C513</f>
        <v>139.5</v>
      </c>
      <c r="F28" s="430">
        <f>A!B513</f>
        <v>140</v>
      </c>
      <c r="G28" s="430">
        <f>A!K513</f>
        <v>141.63358450000004</v>
      </c>
      <c r="H28" s="430">
        <f>A!E513</f>
        <v>141.00752064</v>
      </c>
      <c r="I28" s="431">
        <f>A!F513</f>
        <v>141.46380738000099</v>
      </c>
      <c r="J28" s="430">
        <f t="shared" si="0"/>
        <v>139.5</v>
      </c>
      <c r="K28" s="430">
        <f t="shared" si="1"/>
        <v>141.63358450000004</v>
      </c>
      <c r="L28" s="327">
        <f t="shared" si="2"/>
        <v>1.5146888988121315E-2</v>
      </c>
      <c r="M28" s="430">
        <f>A!G513</f>
        <v>141.57875561244299</v>
      </c>
      <c r="N28" s="430">
        <f>A!H513</f>
        <v>140.5</v>
      </c>
      <c r="O28" s="431">
        <f>A!I513</f>
        <v>140.5</v>
      </c>
      <c r="P28" s="432"/>
      <c r="Q28" s="433" t="str">
        <f>A!L513</f>
        <v/>
      </c>
    </row>
    <row r="29" spans="1:17" customFormat="false" ht="11" customHeight="1" thickBot="1">
      <c r="A29" s="310"/>
      <c r="B29" s="438" t="s">
        <v>350</v>
      </c>
      <c r="C29" s="439">
        <f>A!J514</f>
        <v>-54</v>
      </c>
      <c r="D29" s="439">
        <f>A!D514</f>
        <v>-66</v>
      </c>
      <c r="E29" s="439">
        <f>A!C514</f>
        <v>-52.603000000000065</v>
      </c>
      <c r="F29" s="439">
        <f>A!B514</f>
        <v>-79</v>
      </c>
      <c r="G29" s="430">
        <f>A!K514</f>
        <v>-55.433766000000787</v>
      </c>
      <c r="H29" s="439">
        <f>A!E514</f>
        <v>-42.273503999989998</v>
      </c>
      <c r="I29" s="440">
        <f>A!F514</f>
        <v>-31.944259200000033</v>
      </c>
      <c r="J29" s="439">
        <f t="shared" si="0"/>
        <v>-79</v>
      </c>
      <c r="K29" s="439">
        <f t="shared" si="1"/>
        <v>-31.944259200000033</v>
      </c>
      <c r="L29" s="327">
        <f t="shared" si="2"/>
        <v>0.87335642538756808</v>
      </c>
      <c r="M29" s="439">
        <f>A!G514</f>
        <v>-54.737583804750102</v>
      </c>
      <c r="N29" s="439">
        <f>A!H514</f>
        <v>-53.399999999999864</v>
      </c>
      <c r="O29" s="440">
        <f>A!I514</f>
        <v>-53.5</v>
      </c>
      <c r="P29" s="432"/>
      <c r="Q29" s="433" t="str">
        <f>A!L514</f>
        <v/>
      </c>
    </row>
    <row r="30" spans="1:17" customFormat="false" ht="12" customHeight="1" thickTop="1">
      <c r="A30" s="310"/>
      <c r="B30" s="443" t="s">
        <v>181</v>
      </c>
      <c r="C30" s="444"/>
      <c r="D30" s="444"/>
      <c r="E30" s="444"/>
      <c r="F30" s="445"/>
      <c r="G30" s="416"/>
      <c r="H30" s="416"/>
      <c r="I30" s="417"/>
      <c r="J30" s="611" t="s">
        <v>391</v>
      </c>
      <c r="K30" s="612"/>
      <c r="L30" s="613"/>
      <c r="M30" s="445"/>
      <c r="N30" s="445"/>
      <c r="O30" s="446"/>
      <c r="P30" s="447"/>
      <c r="Q30" s="316">
        <f>YourData!$J$5</f>
        <v>40179</v>
      </c>
    </row>
    <row r="31" spans="1:17" customFormat="false" ht="12" customHeight="1">
      <c r="A31" s="310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20"/>
      <c r="Q31" s="558" t="str">
        <f>A!$L$21</f>
        <v>Tested Prg</v>
      </c>
    </row>
    <row r="32" spans="1:17" customFormat="false" ht="12" customHeight="1">
      <c r="A32" s="310"/>
      <c r="B32" s="425" t="s">
        <v>828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390</v>
      </c>
      <c r="M32" s="426" t="s">
        <v>161</v>
      </c>
      <c r="N32" s="426" t="s">
        <v>49</v>
      </c>
      <c r="O32" s="427" t="s">
        <v>50</v>
      </c>
      <c r="P32" s="429"/>
      <c r="Q32" s="559" t="str">
        <f>A!$L$22</f>
        <v>Org</v>
      </c>
    </row>
    <row r="33" spans="1:17" customFormat="false" ht="9.75" customHeight="1">
      <c r="A33" s="310"/>
      <c r="B33" s="418" t="s">
        <v>351</v>
      </c>
      <c r="C33" s="430">
        <f>A!J516</f>
        <v>-430</v>
      </c>
      <c r="D33" s="430">
        <f>A!D516</f>
        <v>-419</v>
      </c>
      <c r="E33" s="430">
        <f>A!C516</f>
        <v>-441.5920000000001</v>
      </c>
      <c r="F33" s="430">
        <f>A!B516</f>
        <v>-428</v>
      </c>
      <c r="G33" s="430"/>
      <c r="H33" s="430">
        <f>A!E516</f>
        <v>-431.84735999999896</v>
      </c>
      <c r="I33" s="431">
        <f>A!F516</f>
        <v>-426.89357999999299</v>
      </c>
      <c r="J33" s="430">
        <f t="shared" ref="J33:J51" si="3">MINA(C33:I33)</f>
        <v>-441.5920000000001</v>
      </c>
      <c r="K33" s="430">
        <f t="shared" ref="K33:K51" si="4">MAXA(C33:I33)</f>
        <v>-419</v>
      </c>
      <c r="L33" s="327">
        <f t="shared" ref="L33:L51" si="5">IF(AVERAGE(M33:O33)=0,0,ABS((K33-J33)/(AVERAGE(M33:O33))))</f>
        <v>5.2530830330133359E-2</v>
      </c>
      <c r="M33" s="430">
        <f>A!G516</f>
        <v>-430.91375778866802</v>
      </c>
      <c r="N33" s="430">
        <f>A!H516</f>
        <v>-429.79999999999995</v>
      </c>
      <c r="O33" s="431">
        <f>A!I516</f>
        <v>-429.50000000000011</v>
      </c>
      <c r="P33" s="449"/>
      <c r="Q33" s="433" t="str">
        <f>A!L516</f>
        <v/>
      </c>
    </row>
    <row r="34" spans="1:17" customFormat="false" ht="9.75" customHeight="1">
      <c r="A34" s="310"/>
      <c r="B34" s="418" t="s">
        <v>333</v>
      </c>
      <c r="C34" s="430">
        <f>A!J517</f>
        <v>-49</v>
      </c>
      <c r="D34" s="430">
        <f>A!D517</f>
        <v>-59</v>
      </c>
      <c r="E34" s="430">
        <f>A!C517</f>
        <v>-15.798000000000002</v>
      </c>
      <c r="F34" s="430">
        <f>A!B517</f>
        <v>-45</v>
      </c>
      <c r="G34" s="430"/>
      <c r="H34" s="430">
        <f>A!E517</f>
        <v>-43.471679999978051</v>
      </c>
      <c r="I34" s="431">
        <f>A!F517</f>
        <v>-43.902960000007056</v>
      </c>
      <c r="J34" s="430">
        <f t="shared" si="3"/>
        <v>-59</v>
      </c>
      <c r="K34" s="430">
        <f t="shared" si="4"/>
        <v>-15.798000000000002</v>
      </c>
      <c r="L34" s="327">
        <f t="shared" si="5"/>
        <v>0.8794508924843355</v>
      </c>
      <c r="M34" s="430">
        <f>A!G517</f>
        <v>-47.071503181809021</v>
      </c>
      <c r="N34" s="430">
        <f>A!H517</f>
        <v>-50.100000000000023</v>
      </c>
      <c r="O34" s="431">
        <f>A!I517</f>
        <v>-50.199999999999932</v>
      </c>
      <c r="P34" s="449"/>
      <c r="Q34" s="433" t="str">
        <f>A!L517</f>
        <v/>
      </c>
    </row>
    <row r="35" spans="1:17" customFormat="false" ht="9.75" customHeight="1">
      <c r="A35" s="310"/>
      <c r="B35" s="418" t="s">
        <v>334</v>
      </c>
      <c r="C35" s="430">
        <f>A!J518</f>
        <v>-479</v>
      </c>
      <c r="D35" s="430">
        <f>A!D518</f>
        <v>-478</v>
      </c>
      <c r="E35" s="430">
        <f>A!C518</f>
        <v>-457.3900000000001</v>
      </c>
      <c r="F35" s="430">
        <f>A!B518</f>
        <v>-473</v>
      </c>
      <c r="G35" s="430"/>
      <c r="H35" s="430">
        <f>A!E518</f>
        <v>-475.31903999997701</v>
      </c>
      <c r="I35" s="431">
        <f>A!F518</f>
        <v>-470.79654000000005</v>
      </c>
      <c r="J35" s="430">
        <f t="shared" si="3"/>
        <v>-479</v>
      </c>
      <c r="K35" s="430">
        <f t="shared" si="4"/>
        <v>-457.3900000000001</v>
      </c>
      <c r="L35" s="327">
        <f t="shared" si="5"/>
        <v>4.5096455674729599E-2</v>
      </c>
      <c r="M35" s="430">
        <f>A!G518</f>
        <v>-477.98526097047704</v>
      </c>
      <c r="N35" s="430">
        <f>A!H518</f>
        <v>-479.9</v>
      </c>
      <c r="O35" s="431">
        <f>A!I518</f>
        <v>-479.70000000000005</v>
      </c>
      <c r="P35" s="449"/>
      <c r="Q35" s="433" t="str">
        <f>A!L518</f>
        <v/>
      </c>
    </row>
    <row r="36" spans="1:17" customFormat="false" ht="9.75" customHeight="1">
      <c r="A36" s="310"/>
      <c r="B36" s="418" t="s">
        <v>335</v>
      </c>
      <c r="C36" s="430">
        <f>A!J519</f>
        <v>-1224</v>
      </c>
      <c r="D36" s="430">
        <f>A!D519</f>
        <v>-1224</v>
      </c>
      <c r="E36" s="430">
        <f>A!C519</f>
        <v>-1214.26</v>
      </c>
      <c r="F36" s="430">
        <f>A!B519</f>
        <v>-1218</v>
      </c>
      <c r="G36" s="430"/>
      <c r="H36" s="430">
        <f>A!E519</f>
        <v>-1217.5188479999888</v>
      </c>
      <c r="I36" s="431">
        <f>A!F519</f>
        <v>-1207.8768960000004</v>
      </c>
      <c r="J36" s="430">
        <f t="shared" si="3"/>
        <v>-1224</v>
      </c>
      <c r="K36" s="430">
        <f t="shared" si="4"/>
        <v>-1207.8768960000004</v>
      </c>
      <c r="L36" s="327">
        <f t="shared" si="5"/>
        <v>1.3169727672396988E-2</v>
      </c>
      <c r="M36" s="430">
        <f>A!G519</f>
        <v>-1223.5647832367888</v>
      </c>
      <c r="N36" s="430">
        <f>A!H519</f>
        <v>-1224.5999999999999</v>
      </c>
      <c r="O36" s="431">
        <f>A!I519</f>
        <v>-1224.6000000000001</v>
      </c>
      <c r="P36" s="449"/>
      <c r="Q36" s="433" t="str">
        <f>A!L519</f>
        <v/>
      </c>
    </row>
    <row r="37" spans="1:17" customFormat="false" ht="9.75" customHeight="1">
      <c r="A37" s="310"/>
      <c r="B37" s="418" t="s">
        <v>336</v>
      </c>
      <c r="C37" s="430">
        <f>A!J520</f>
        <v>-38</v>
      </c>
      <c r="D37" s="430">
        <f>A!D520</f>
        <v>-37</v>
      </c>
      <c r="E37" s="430">
        <f>A!C520</f>
        <v>-38.398999999999994</v>
      </c>
      <c r="F37" s="430">
        <f>A!B520</f>
        <v>-37</v>
      </c>
      <c r="G37" s="430"/>
      <c r="H37" s="430">
        <f>A!E520</f>
        <v>-37.800470500001296</v>
      </c>
      <c r="I37" s="431">
        <f>A!F520</f>
        <v>-38.275330499999598</v>
      </c>
      <c r="J37" s="430">
        <f t="shared" si="3"/>
        <v>-38.398999999999994</v>
      </c>
      <c r="K37" s="430">
        <f t="shared" si="4"/>
        <v>-37</v>
      </c>
      <c r="L37" s="327">
        <f t="shared" si="5"/>
        <v>3.6763296460333307E-2</v>
      </c>
      <c r="M37" s="430">
        <f>A!G520</f>
        <v>-38.362776576046201</v>
      </c>
      <c r="N37" s="430">
        <f>A!H520</f>
        <v>-37.900000000000006</v>
      </c>
      <c r="O37" s="431">
        <f>A!I520</f>
        <v>-37.9</v>
      </c>
      <c r="P37" s="449"/>
      <c r="Q37" s="433" t="str">
        <f>A!L520</f>
        <v/>
      </c>
    </row>
    <row r="38" spans="1:17" customFormat="false" ht="9.75" customHeight="1">
      <c r="A38" s="310"/>
      <c r="B38" s="418" t="s">
        <v>337</v>
      </c>
      <c r="C38" s="430">
        <f>A!J521</f>
        <v>-832</v>
      </c>
      <c r="D38" s="430">
        <f>A!D521</f>
        <v>-842</v>
      </c>
      <c r="E38" s="430">
        <f>A!C521</f>
        <v>-811.06700000000001</v>
      </c>
      <c r="F38" s="430">
        <f>A!B521</f>
        <v>-827</v>
      </c>
      <c r="G38" s="430"/>
      <c r="H38" s="430">
        <f>A!E521</f>
        <v>-823.47195849999116</v>
      </c>
      <c r="I38" s="431">
        <f>A!F521</f>
        <v>-819.2586465000071</v>
      </c>
      <c r="J38" s="430">
        <f t="shared" si="3"/>
        <v>-842</v>
      </c>
      <c r="K38" s="430">
        <f t="shared" si="4"/>
        <v>-811.06700000000001</v>
      </c>
      <c r="L38" s="327">
        <f t="shared" si="5"/>
        <v>3.7168457163478177E-2</v>
      </c>
      <c r="M38" s="430">
        <f>A!G521</f>
        <v>-831.01380202416692</v>
      </c>
      <c r="N38" s="430">
        <f>A!H521</f>
        <v>-832.7</v>
      </c>
      <c r="O38" s="431">
        <f>A!I521</f>
        <v>-833</v>
      </c>
      <c r="P38" s="449"/>
      <c r="Q38" s="433" t="str">
        <f>A!L521</f>
        <v/>
      </c>
    </row>
    <row r="39" spans="1:17" customFormat="false" ht="9.75" customHeight="1">
      <c r="A39" s="310"/>
      <c r="B39" s="418" t="s">
        <v>338</v>
      </c>
      <c r="C39" s="430">
        <f>A!J522</f>
        <v>111</v>
      </c>
      <c r="D39" s="430">
        <f>A!D522</f>
        <v>100</v>
      </c>
      <c r="E39" s="430">
        <f>A!C522</f>
        <v>141.22800000000007</v>
      </c>
      <c r="F39" s="430">
        <f>A!B522</f>
        <v>99</v>
      </c>
      <c r="G39" s="430"/>
      <c r="H39" s="430">
        <f>A!E522</f>
        <v>112.71455999999898</v>
      </c>
      <c r="I39" s="431">
        <f>A!F522</f>
        <v>110.91814999999099</v>
      </c>
      <c r="J39" s="430">
        <f t="shared" si="3"/>
        <v>99</v>
      </c>
      <c r="K39" s="430">
        <f t="shared" si="4"/>
        <v>141.22800000000007</v>
      </c>
      <c r="L39" s="327">
        <f t="shared" si="5"/>
        <v>0.38293950815617184</v>
      </c>
      <c r="M39" s="430">
        <f>A!G522</f>
        <v>111.01987442344398</v>
      </c>
      <c r="N39" s="430">
        <f>A!H522</f>
        <v>110</v>
      </c>
      <c r="O39" s="431">
        <f>A!I522</f>
        <v>109.80000000000007</v>
      </c>
      <c r="P39" s="449"/>
      <c r="Q39" s="433" t="str">
        <f>A!L522</f>
        <v/>
      </c>
    </row>
    <row r="40" spans="1:17" customFormat="false" ht="9.75" customHeight="1">
      <c r="A40" s="310"/>
      <c r="B40" s="418" t="s">
        <v>339</v>
      </c>
      <c r="C40" s="430">
        <f>A!J523</f>
        <v>-50</v>
      </c>
      <c r="D40" s="430">
        <f>A!D523</f>
        <v>-50</v>
      </c>
      <c r="E40" s="430">
        <f>A!C523</f>
        <v>-44.419000000000096</v>
      </c>
      <c r="F40" s="430">
        <f>A!B523</f>
        <v>-56</v>
      </c>
      <c r="G40" s="430"/>
      <c r="H40" s="430">
        <f>A!E523</f>
        <v>-45.037439999986987</v>
      </c>
      <c r="I40" s="431">
        <f>A!F523</f>
        <v>-42.391860000000065</v>
      </c>
      <c r="J40" s="430">
        <f t="shared" si="3"/>
        <v>-56</v>
      </c>
      <c r="K40" s="430">
        <f t="shared" si="4"/>
        <v>-42.391860000000065</v>
      </c>
      <c r="L40" s="327">
        <f t="shared" si="5"/>
        <v>0.2750109008215168</v>
      </c>
      <c r="M40" s="430">
        <f>A!G523</f>
        <v>-48.546552038659001</v>
      </c>
      <c r="N40" s="430">
        <f>A!H523</f>
        <v>-49.800000000000068</v>
      </c>
      <c r="O40" s="431">
        <f>A!I523</f>
        <v>-50.100000000000023</v>
      </c>
      <c r="P40" s="449"/>
      <c r="Q40" s="433" t="str">
        <f>A!L523</f>
        <v/>
      </c>
    </row>
    <row r="41" spans="1:17" customFormat="false" ht="9.75" customHeight="1">
      <c r="A41" s="310"/>
      <c r="B41" s="418" t="s">
        <v>340</v>
      </c>
      <c r="C41" s="430">
        <f>A!J524</f>
        <v>333</v>
      </c>
      <c r="D41" s="430">
        <f>A!D524</f>
        <v>332</v>
      </c>
      <c r="E41" s="430">
        <f>A!C524</f>
        <v>328.56700000000001</v>
      </c>
      <c r="F41" s="430">
        <f>A!B524</f>
        <v>330</v>
      </c>
      <c r="G41" s="430"/>
      <c r="H41" s="430">
        <f>A!E524</f>
        <v>333.22463999998695</v>
      </c>
      <c r="I41" s="431">
        <f>A!F524</f>
        <v>328.10798000000193</v>
      </c>
      <c r="J41" s="430">
        <f t="shared" si="3"/>
        <v>328.10798000000193</v>
      </c>
      <c r="K41" s="430">
        <f t="shared" si="4"/>
        <v>333.22463999998695</v>
      </c>
      <c r="L41" s="327">
        <f t="shared" si="5"/>
        <v>1.5501751668062403E-2</v>
      </c>
      <c r="M41" s="430">
        <f>A!G524</f>
        <v>328.30938592249288</v>
      </c>
      <c r="N41" s="430">
        <f>A!H524</f>
        <v>330.80000000000007</v>
      </c>
      <c r="O41" s="431">
        <f>A!I524</f>
        <v>331.1</v>
      </c>
      <c r="P41" s="449"/>
      <c r="Q41" s="433" t="str">
        <f>A!L524</f>
        <v/>
      </c>
    </row>
    <row r="42" spans="1:17" customFormat="false" ht="9.75" customHeight="1">
      <c r="A42" s="310"/>
      <c r="B42" s="418" t="s">
        <v>341</v>
      </c>
      <c r="C42" s="430">
        <f>A!J525</f>
        <v>-469</v>
      </c>
      <c r="D42" s="430">
        <f>A!D525</f>
        <v>-469</v>
      </c>
      <c r="E42" s="430">
        <f>A!C525</f>
        <v>-468.1350000000001</v>
      </c>
      <c r="F42" s="430">
        <f>A!B525</f>
        <v>-459</v>
      </c>
      <c r="G42" s="430"/>
      <c r="H42" s="430">
        <f>A!E525</f>
        <v>-463.63564799998301</v>
      </c>
      <c r="I42" s="431">
        <f>A!F525</f>
        <v>-458.166649999995</v>
      </c>
      <c r="J42" s="430">
        <f t="shared" si="3"/>
        <v>-469</v>
      </c>
      <c r="K42" s="430">
        <f t="shared" si="4"/>
        <v>-458.166649999995</v>
      </c>
      <c r="L42" s="327">
        <f t="shared" si="5"/>
        <v>2.3143431663898748E-2</v>
      </c>
      <c r="M42" s="430">
        <f>A!G525</f>
        <v>-465.98828671555907</v>
      </c>
      <c r="N42" s="430">
        <f>A!H525</f>
        <v>-469.20000000000005</v>
      </c>
      <c r="O42" s="431">
        <f>A!I525</f>
        <v>-469.1</v>
      </c>
      <c r="P42" s="449"/>
      <c r="Q42" s="433" t="str">
        <f>A!L525</f>
        <v/>
      </c>
    </row>
    <row r="43" spans="1:17" customFormat="false" ht="9.75" customHeight="1">
      <c r="A43" s="310"/>
      <c r="B43" s="418" t="s">
        <v>342</v>
      </c>
      <c r="C43" s="430">
        <f>A!J526</f>
        <v>-91</v>
      </c>
      <c r="D43" s="430">
        <f>A!D526</f>
        <v>-91</v>
      </c>
      <c r="E43" s="430">
        <f>A!C526</f>
        <v>-92.832000000000107</v>
      </c>
      <c r="F43" s="430">
        <f>A!B526</f>
        <v>-70</v>
      </c>
      <c r="G43" s="430"/>
      <c r="H43" s="430">
        <f>A!E526</f>
        <v>-84.887039999991998</v>
      </c>
      <c r="I43" s="431">
        <f>A!F526</f>
        <v>-80.310500000000047</v>
      </c>
      <c r="J43" s="430">
        <f t="shared" si="3"/>
        <v>-92.832000000000107</v>
      </c>
      <c r="K43" s="430">
        <f t="shared" si="4"/>
        <v>-70</v>
      </c>
      <c r="L43" s="327">
        <f t="shared" si="5"/>
        <v>0.25040944148871397</v>
      </c>
      <c r="M43" s="430">
        <f>A!G526</f>
        <v>-90.836012032068083</v>
      </c>
      <c r="N43" s="430">
        <f>A!H526</f>
        <v>-91.200000000000045</v>
      </c>
      <c r="O43" s="431">
        <f>A!I526</f>
        <v>-91.5</v>
      </c>
      <c r="P43" s="449"/>
      <c r="Q43" s="433" t="str">
        <f>A!L526</f>
        <v/>
      </c>
    </row>
    <row r="44" spans="1:17" customFormat="false" ht="9.75" customHeight="1">
      <c r="A44" s="310"/>
      <c r="B44" s="418" t="s">
        <v>343</v>
      </c>
      <c r="C44" s="430">
        <f>A!J527</f>
        <v>378</v>
      </c>
      <c r="D44" s="430">
        <f>A!D527</f>
        <v>378</v>
      </c>
      <c r="E44" s="430">
        <f>A!C527</f>
        <v>375.303</v>
      </c>
      <c r="F44" s="430">
        <f>A!B527</f>
        <v>389</v>
      </c>
      <c r="G44" s="430"/>
      <c r="H44" s="430">
        <f>A!E527</f>
        <v>378.74860799999101</v>
      </c>
      <c r="I44" s="431">
        <f>A!F527</f>
        <v>377.85614999999495</v>
      </c>
      <c r="J44" s="430">
        <f t="shared" si="3"/>
        <v>375.303</v>
      </c>
      <c r="K44" s="430">
        <f t="shared" si="4"/>
        <v>389</v>
      </c>
      <c r="L44" s="327">
        <f t="shared" si="5"/>
        <v>3.633952450947029E-2</v>
      </c>
      <c r="M44" s="430">
        <f>A!G527</f>
        <v>375.15227468349099</v>
      </c>
      <c r="N44" s="430">
        <f>A!H527</f>
        <v>378</v>
      </c>
      <c r="O44" s="431">
        <f>A!I527</f>
        <v>377.6</v>
      </c>
      <c r="P44" s="449"/>
      <c r="Q44" s="433" t="str">
        <f>A!L527</f>
        <v/>
      </c>
    </row>
    <row r="45" spans="1:17" customFormat="false" ht="9.75" customHeight="1">
      <c r="A45" s="310"/>
      <c r="B45" s="418" t="s">
        <v>344</v>
      </c>
      <c r="C45" s="430">
        <f>A!J528</f>
        <v>431</v>
      </c>
      <c r="D45" s="430">
        <f>A!D528</f>
        <v>431</v>
      </c>
      <c r="E45" s="430">
        <f>A!C528</f>
        <v>428.4190000000001</v>
      </c>
      <c r="F45" s="430">
        <f>A!B528</f>
        <v>432</v>
      </c>
      <c r="G45" s="430"/>
      <c r="H45" s="430">
        <f>A!E528</f>
        <v>429.75072000001205</v>
      </c>
      <c r="I45" s="431">
        <f>A!F528</f>
        <v>427.95094000000199</v>
      </c>
      <c r="J45" s="430">
        <f t="shared" si="3"/>
        <v>427.95094000000199</v>
      </c>
      <c r="K45" s="430">
        <f t="shared" si="4"/>
        <v>432</v>
      </c>
      <c r="L45" s="327">
        <f t="shared" si="5"/>
        <v>9.3961844814929359E-3</v>
      </c>
      <c r="M45" s="430">
        <f>A!G528</f>
        <v>431.67793810025216</v>
      </c>
      <c r="N45" s="430">
        <f>A!H528</f>
        <v>430.59999999999991</v>
      </c>
      <c r="O45" s="431">
        <f>A!I528</f>
        <v>430.5</v>
      </c>
      <c r="P45" s="449"/>
      <c r="Q45" s="433" t="str">
        <f>A!L528</f>
        <v/>
      </c>
    </row>
    <row r="46" spans="1:17" customFormat="false" ht="9.75" customHeight="1">
      <c r="A46" s="310"/>
      <c r="B46" s="418" t="s">
        <v>345</v>
      </c>
      <c r="C46" s="430">
        <f>A!J529</f>
        <v>-771</v>
      </c>
      <c r="D46" s="430">
        <f>A!D529</f>
        <v>-770</v>
      </c>
      <c r="E46" s="430">
        <f>A!C529</f>
        <v>-774.83899999999994</v>
      </c>
      <c r="F46" s="430">
        <f>A!B529</f>
        <v>-774</v>
      </c>
      <c r="G46" s="430"/>
      <c r="H46" s="430">
        <f>A!E529</f>
        <v>-769.63555199999905</v>
      </c>
      <c r="I46" s="431">
        <f>A!F529</f>
        <v>-767.98261799999796</v>
      </c>
      <c r="J46" s="430">
        <f t="shared" si="3"/>
        <v>-774.83899999999994</v>
      </c>
      <c r="K46" s="430">
        <f t="shared" si="4"/>
        <v>-767.98261799999796</v>
      </c>
      <c r="L46" s="327">
        <f t="shared" si="5"/>
        <v>8.9041963390323314E-3</v>
      </c>
      <c r="M46" s="430">
        <f>A!G529</f>
        <v>-769.65081388864792</v>
      </c>
      <c r="N46" s="430">
        <f>A!H529</f>
        <v>-770.4</v>
      </c>
      <c r="O46" s="431">
        <f>A!I529</f>
        <v>-770</v>
      </c>
      <c r="P46" s="449"/>
      <c r="Q46" s="433" t="str">
        <f>A!L529</f>
        <v/>
      </c>
    </row>
    <row r="47" spans="1:17" customFormat="false" ht="9.75" customHeight="1">
      <c r="A47" s="310"/>
      <c r="B47" s="418" t="s">
        <v>346</v>
      </c>
      <c r="C47" s="430">
        <f>A!J530</f>
        <v>81</v>
      </c>
      <c r="D47" s="430">
        <f>A!D530</f>
        <v>81</v>
      </c>
      <c r="E47" s="430">
        <f>A!C530</f>
        <v>84.623999999999995</v>
      </c>
      <c r="F47" s="430">
        <f>A!B530</f>
        <v>82</v>
      </c>
      <c r="G47" s="430"/>
      <c r="H47" s="430">
        <f>A!E530</f>
        <v>81.663926499999192</v>
      </c>
      <c r="I47" s="431">
        <f>A!F530</f>
        <v>81.883678500000102</v>
      </c>
      <c r="J47" s="430">
        <f t="shared" si="3"/>
        <v>81</v>
      </c>
      <c r="K47" s="430">
        <f t="shared" si="4"/>
        <v>84.623999999999995</v>
      </c>
      <c r="L47" s="327">
        <f t="shared" si="5"/>
        <v>4.4567084906067929E-2</v>
      </c>
      <c r="M47" s="430">
        <f>A!G530</f>
        <v>81.5468505268949</v>
      </c>
      <c r="N47" s="430">
        <f>A!H530</f>
        <v>81.099999999999994</v>
      </c>
      <c r="O47" s="431">
        <f>A!I530</f>
        <v>81.299999999999983</v>
      </c>
      <c r="P47" s="449"/>
      <c r="Q47" s="433" t="str">
        <f>A!L530</f>
        <v/>
      </c>
    </row>
    <row r="48" spans="1:17" customFormat="false" ht="9.75" customHeight="1">
      <c r="A48" s="310"/>
      <c r="B48" s="418" t="s">
        <v>347</v>
      </c>
      <c r="C48" s="430">
        <f>A!J531</f>
        <v>79</v>
      </c>
      <c r="D48" s="430">
        <f>A!D531</f>
        <v>79</v>
      </c>
      <c r="E48" s="430">
        <f>A!C531</f>
        <v>79.443999999999988</v>
      </c>
      <c r="F48" s="430">
        <f>A!B531</f>
        <v>79</v>
      </c>
      <c r="G48" s="430"/>
      <c r="H48" s="430">
        <f>A!E531</f>
        <v>78.972096000002011</v>
      </c>
      <c r="I48" s="431">
        <f>A!F531</f>
        <v>79.633672000001013</v>
      </c>
      <c r="J48" s="430">
        <f t="shared" si="3"/>
        <v>78.972096000002011</v>
      </c>
      <c r="K48" s="430">
        <f t="shared" si="4"/>
        <v>79.633672000001013</v>
      </c>
      <c r="L48" s="327">
        <f t="shared" si="5"/>
        <v>8.3233602812008527E-3</v>
      </c>
      <c r="M48" s="430">
        <f>A!G531</f>
        <v>80.152732183143996</v>
      </c>
      <c r="N48" s="430">
        <f>A!H531</f>
        <v>79.200000000000017</v>
      </c>
      <c r="O48" s="431">
        <f>A!I531</f>
        <v>79.100000000000023</v>
      </c>
      <c r="P48" s="449"/>
      <c r="Q48" s="433" t="str">
        <f>A!L531</f>
        <v/>
      </c>
    </row>
    <row r="49" spans="1:17" customFormat="false" ht="9.75" customHeight="1">
      <c r="A49" s="310"/>
      <c r="B49" s="418" t="s">
        <v>348</v>
      </c>
      <c r="C49" s="430">
        <f>A!J532</f>
        <v>-1123</v>
      </c>
      <c r="D49" s="430">
        <f>A!D532</f>
        <v>-1122</v>
      </c>
      <c r="E49" s="430">
        <f>A!C532</f>
        <v>-1123.8140000000001</v>
      </c>
      <c r="F49" s="430">
        <f>A!B532</f>
        <v>-1127</v>
      </c>
      <c r="G49" s="430"/>
      <c r="H49" s="430">
        <f>A!E532</f>
        <v>-1120.4141760000091</v>
      </c>
      <c r="I49" s="431">
        <f>A!F532</f>
        <v>-1116.2998859999989</v>
      </c>
      <c r="J49" s="430">
        <f t="shared" si="3"/>
        <v>-1127</v>
      </c>
      <c r="K49" s="430">
        <f t="shared" si="4"/>
        <v>-1116.2998859999989</v>
      </c>
      <c r="L49" s="327">
        <f t="shared" si="5"/>
        <v>9.5412468199249298E-3</v>
      </c>
      <c r="M49" s="430">
        <f>A!G532</f>
        <v>-1121.1760198057561</v>
      </c>
      <c r="N49" s="430">
        <f>A!H532</f>
        <v>-1121.8</v>
      </c>
      <c r="O49" s="431">
        <f>A!I532</f>
        <v>-1121.4000000000001</v>
      </c>
      <c r="P49" s="449"/>
      <c r="Q49" s="433" t="str">
        <f>A!L532</f>
        <v/>
      </c>
    </row>
    <row r="50" spans="1:17" customFormat="false" ht="9.75" customHeight="1">
      <c r="A50" s="310"/>
      <c r="B50" s="418" t="s">
        <v>349</v>
      </c>
      <c r="C50" s="430">
        <f>A!J533</f>
        <v>122</v>
      </c>
      <c r="D50" s="430">
        <f>A!D533</f>
        <v>123</v>
      </c>
      <c r="E50" s="430">
        <f>A!C533</f>
        <v>125.669</v>
      </c>
      <c r="F50" s="430">
        <f>A!B533</f>
        <v>124</v>
      </c>
      <c r="G50" s="430"/>
      <c r="H50" s="430">
        <f>A!E533</f>
        <v>122.83555199999991</v>
      </c>
      <c r="I50" s="431">
        <f>A!F533</f>
        <v>123.24202000000152</v>
      </c>
      <c r="J50" s="430">
        <f t="shared" si="3"/>
        <v>122</v>
      </c>
      <c r="K50" s="430">
        <f t="shared" si="4"/>
        <v>125.669</v>
      </c>
      <c r="L50" s="327">
        <f t="shared" si="5"/>
        <v>2.9891091321259184E-2</v>
      </c>
      <c r="M50" s="430">
        <f>A!G533</f>
        <v>123.3368061339927</v>
      </c>
      <c r="N50" s="430">
        <f>A!H533</f>
        <v>122.4</v>
      </c>
      <c r="O50" s="431">
        <f>A!I533</f>
        <v>122.50000000000001</v>
      </c>
      <c r="P50" s="449"/>
      <c r="Q50" s="433" t="str">
        <f>A!L533</f>
        <v/>
      </c>
    </row>
    <row r="51" spans="1:17" customFormat="false" ht="11" customHeight="1" thickBot="1">
      <c r="A51" s="310"/>
      <c r="B51" s="438" t="s">
        <v>350</v>
      </c>
      <c r="C51" s="439">
        <f>A!J534</f>
        <v>-69</v>
      </c>
      <c r="D51" s="439">
        <f>A!D534</f>
        <v>-79</v>
      </c>
      <c r="E51" s="439">
        <f>A!C534</f>
        <v>-58.43100000000004</v>
      </c>
      <c r="F51" s="439">
        <f>A!B534</f>
        <v>-93</v>
      </c>
      <c r="G51" s="439"/>
      <c r="H51" s="439">
        <f>A!E534</f>
        <v>-58.309439999989991</v>
      </c>
      <c r="I51" s="440">
        <f>A!F534</f>
        <v>-49.869120000000066</v>
      </c>
      <c r="J51" s="439">
        <f t="shared" si="3"/>
        <v>-93</v>
      </c>
      <c r="K51" s="439">
        <f t="shared" si="4"/>
        <v>-49.869120000000066</v>
      </c>
      <c r="L51" s="327">
        <f t="shared" si="5"/>
        <v>0.62288334666032408</v>
      </c>
      <c r="M51" s="439">
        <f>A!G534</f>
        <v>-70.03173772225</v>
      </c>
      <c r="N51" s="439">
        <f>A!H534</f>
        <v>-68.799999999999955</v>
      </c>
      <c r="O51" s="440">
        <f>A!I534</f>
        <v>-68.900000000000091</v>
      </c>
      <c r="P51" s="449"/>
      <c r="Q51" s="433" t="str">
        <f>A!L534</f>
        <v/>
      </c>
    </row>
    <row r="52" spans="1:17" customFormat="false" ht="12" customHeight="1" thickTop="1">
      <c r="A52" s="310"/>
      <c r="B52" s="443" t="s">
        <v>183</v>
      </c>
      <c r="C52" s="444"/>
      <c r="D52" s="444"/>
      <c r="E52" s="444"/>
      <c r="F52" s="445"/>
      <c r="G52" s="416"/>
      <c r="H52" s="416"/>
      <c r="I52" s="417"/>
      <c r="J52" s="611" t="s">
        <v>391</v>
      </c>
      <c r="K52" s="612"/>
      <c r="L52" s="613"/>
      <c r="M52" s="445"/>
      <c r="N52" s="445"/>
      <c r="O52" s="446"/>
      <c r="P52" s="443"/>
      <c r="Q52" s="316">
        <f>YourData!$J$5</f>
        <v>40179</v>
      </c>
    </row>
    <row r="53" spans="1:17" customFormat="false" ht="12" customHeight="1">
      <c r="A53" s="310"/>
      <c r="B53" s="418"/>
      <c r="C53" s="421" t="s">
        <v>41</v>
      </c>
      <c r="D53" s="421" t="s">
        <v>153</v>
      </c>
      <c r="E53" s="421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18"/>
      <c r="Q53" s="558" t="str">
        <f>A!$L$21</f>
        <v>Tested Prg</v>
      </c>
    </row>
    <row r="54" spans="1:17" customFormat="false" ht="12" customHeight="1">
      <c r="A54" s="310"/>
      <c r="B54" s="425" t="s">
        <v>828</v>
      </c>
      <c r="C54" s="426" t="s">
        <v>159</v>
      </c>
      <c r="D54" s="426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390</v>
      </c>
      <c r="M54" s="426" t="s">
        <v>161</v>
      </c>
      <c r="N54" s="426" t="s">
        <v>49</v>
      </c>
      <c r="O54" s="427" t="s">
        <v>50</v>
      </c>
      <c r="P54" s="428"/>
      <c r="Q54" s="559" t="str">
        <f>A!$L$22</f>
        <v>Org</v>
      </c>
    </row>
    <row r="55" spans="1:17" customFormat="false" ht="9.75" customHeight="1">
      <c r="A55" s="310"/>
      <c r="B55" s="418" t="s">
        <v>351</v>
      </c>
      <c r="C55" s="430">
        <f>A!J536</f>
        <v>-16</v>
      </c>
      <c r="D55" s="430">
        <f>A!D536</f>
        <v>-15</v>
      </c>
      <c r="E55" s="430">
        <f>A!C536</f>
        <v>-12.268000000000001</v>
      </c>
      <c r="F55" s="430">
        <f>A!B536</f>
        <v>-19</v>
      </c>
      <c r="G55" s="430">
        <f>A!K536</f>
        <v>-16.014746999999787</v>
      </c>
      <c r="H55" s="430">
        <f>A!E536</f>
        <v>-15.962687999999005</v>
      </c>
      <c r="I55" s="431">
        <f>A!F536</f>
        <v>-15.70353200000099</v>
      </c>
      <c r="J55" s="430">
        <f t="shared" ref="J55:J73" si="6">MINA(C55:I55)</f>
        <v>-19</v>
      </c>
      <c r="K55" s="430">
        <f t="shared" ref="K55:K73" si="7">MAXA(C55:I55)</f>
        <v>-12.268000000000001</v>
      </c>
      <c r="L55" s="327">
        <f t="shared" ref="L55:L73" si="8">IF(AVERAGE(M55:O55)=0,0,ABS((K55-J55)/(AVERAGE(M55:O55))))</f>
        <v>0.4188073505888108</v>
      </c>
      <c r="M55" s="430">
        <f>A!G536</f>
        <v>-15.922649319802986</v>
      </c>
      <c r="N55" s="430">
        <f>A!H536</f>
        <v>-16.199999999999989</v>
      </c>
      <c r="O55" s="431">
        <f>A!I536</f>
        <v>-16.099999999999994</v>
      </c>
      <c r="P55" s="432"/>
      <c r="Q55" s="433" t="str">
        <f>A!L536</f>
        <v/>
      </c>
    </row>
    <row r="56" spans="1:17" customFormat="false" ht="9.75" customHeight="1">
      <c r="A56" s="310"/>
      <c r="B56" s="418" t="s">
        <v>333</v>
      </c>
      <c r="C56" s="430">
        <f>A!J537</f>
        <v>-11</v>
      </c>
      <c r="D56" s="430">
        <f>A!D537</f>
        <v>-12</v>
      </c>
      <c r="E56" s="430">
        <f>A!C537</f>
        <v>-23.335999999999999</v>
      </c>
      <c r="F56" s="430">
        <f>A!B537</f>
        <v>-12</v>
      </c>
      <c r="G56" s="430">
        <f>A!K537</f>
        <v>-11.154002300000187</v>
      </c>
      <c r="H56" s="430">
        <f>A!E537</f>
        <v>-11.014752000003995</v>
      </c>
      <c r="I56" s="431">
        <f>A!F537</f>
        <v>-11.159203000000005</v>
      </c>
      <c r="J56" s="430">
        <f t="shared" si="6"/>
        <v>-23.335999999999999</v>
      </c>
      <c r="K56" s="430">
        <f t="shared" si="7"/>
        <v>-11</v>
      </c>
      <c r="L56" s="327">
        <f t="shared" si="8"/>
        <v>1.1140861980568855</v>
      </c>
      <c r="M56" s="430">
        <f>A!G537</f>
        <v>-11.218255521472997</v>
      </c>
      <c r="N56" s="430">
        <f>A!H537</f>
        <v>-11</v>
      </c>
      <c r="O56" s="431">
        <f>A!I537</f>
        <v>-11</v>
      </c>
      <c r="P56" s="432"/>
      <c r="Q56" s="433" t="str">
        <f>A!L537</f>
        <v/>
      </c>
    </row>
    <row r="57" spans="1:17" customFormat="false" ht="9.75" customHeight="1">
      <c r="A57" s="310"/>
      <c r="B57" s="418" t="s">
        <v>334</v>
      </c>
      <c r="C57" s="430">
        <f>A!J538</f>
        <v>-27</v>
      </c>
      <c r="D57" s="430">
        <f>A!D538</f>
        <v>-27</v>
      </c>
      <c r="E57" s="430">
        <f>A!C538</f>
        <v>-35.603999999999999</v>
      </c>
      <c r="F57" s="430">
        <f>A!B538</f>
        <v>-31</v>
      </c>
      <c r="G57" s="430">
        <f>A!K538</f>
        <v>-27.168749299999973</v>
      </c>
      <c r="H57" s="430">
        <f>A!E538</f>
        <v>-26.977440000003</v>
      </c>
      <c r="I57" s="431">
        <f>A!F538</f>
        <v>-26.862735000000995</v>
      </c>
      <c r="J57" s="430">
        <f t="shared" si="6"/>
        <v>-35.603999999999999</v>
      </c>
      <c r="K57" s="430">
        <f t="shared" si="7"/>
        <v>-26.862735000000995</v>
      </c>
      <c r="L57" s="327">
        <f t="shared" si="8"/>
        <v>0.32199783451701336</v>
      </c>
      <c r="M57" s="430">
        <f>A!G538</f>
        <v>-27.140904841275983</v>
      </c>
      <c r="N57" s="430">
        <f>A!H538</f>
        <v>-27.199999999999989</v>
      </c>
      <c r="O57" s="431">
        <f>A!I538</f>
        <v>-27.099999999999994</v>
      </c>
      <c r="P57" s="432"/>
      <c r="Q57" s="433" t="str">
        <f>A!L538</f>
        <v/>
      </c>
    </row>
    <row r="58" spans="1:17" customFormat="false" ht="9.75" customHeight="1">
      <c r="A58" s="310"/>
      <c r="B58" s="418" t="s">
        <v>335</v>
      </c>
      <c r="C58" s="430">
        <f>A!J539</f>
        <v>-134</v>
      </c>
      <c r="D58" s="430">
        <f>A!D539</f>
        <v>-134</v>
      </c>
      <c r="E58" s="430">
        <f>A!C539</f>
        <v>-136.869</v>
      </c>
      <c r="F58" s="430">
        <f>A!B539</f>
        <v>-133</v>
      </c>
      <c r="G58" s="430">
        <f>A!K539</f>
        <v>-133.29759439999989</v>
      </c>
      <c r="H58" s="430">
        <f>A!E539</f>
        <v>-133.38830400000091</v>
      </c>
      <c r="I58" s="431">
        <f>A!F539</f>
        <v>-131.97358440000099</v>
      </c>
      <c r="J58" s="430">
        <f t="shared" si="6"/>
        <v>-136.869</v>
      </c>
      <c r="K58" s="430">
        <f t="shared" si="7"/>
        <v>-131.97358440000099</v>
      </c>
      <c r="L58" s="327">
        <f t="shared" si="8"/>
        <v>3.6610728784056204E-2</v>
      </c>
      <c r="M58" s="430">
        <f>A!G539</f>
        <v>-133.64598337066778</v>
      </c>
      <c r="N58" s="430">
        <f>A!H539</f>
        <v>-133.79999999999998</v>
      </c>
      <c r="O58" s="431">
        <f>A!I539</f>
        <v>-133.69999999999999</v>
      </c>
      <c r="P58" s="432"/>
      <c r="Q58" s="433" t="str">
        <f>A!L539</f>
        <v/>
      </c>
    </row>
    <row r="59" spans="1:17" customFormat="false" ht="9.75" customHeight="1">
      <c r="A59" s="310"/>
      <c r="B59" s="418" t="s">
        <v>336</v>
      </c>
      <c r="C59" s="430">
        <f>A!J540</f>
        <v>-2</v>
      </c>
      <c r="D59" s="430">
        <f>A!D540</f>
        <v>-2</v>
      </c>
      <c r="E59" s="430">
        <f>A!C540</f>
        <v>-1.3690000000000007</v>
      </c>
      <c r="F59" s="430">
        <f>A!B540</f>
        <v>-2</v>
      </c>
      <c r="G59" s="430">
        <f>A!K540</f>
        <v>-2.1552940500000002</v>
      </c>
      <c r="H59" s="430">
        <f>A!E540</f>
        <v>-2.1503328000001289</v>
      </c>
      <c r="I59" s="431">
        <f>A!F540</f>
        <v>-2.176105299999989</v>
      </c>
      <c r="J59" s="430">
        <f t="shared" si="6"/>
        <v>-2.176105299999989</v>
      </c>
      <c r="K59" s="430">
        <f t="shared" si="7"/>
        <v>-1.3690000000000007</v>
      </c>
      <c r="L59" s="327">
        <f t="shared" si="8"/>
        <v>0.36722113317848304</v>
      </c>
      <c r="M59" s="430">
        <f>A!G540</f>
        <v>-2.193618071602419</v>
      </c>
      <c r="N59" s="430">
        <f>A!H540</f>
        <v>-2.2000000000000011</v>
      </c>
      <c r="O59" s="431">
        <f>A!I540</f>
        <v>-2.2000000000000011</v>
      </c>
      <c r="P59" s="432"/>
      <c r="Q59" s="433" t="str">
        <f>A!L540</f>
        <v/>
      </c>
    </row>
    <row r="60" spans="1:17" customFormat="false" ht="9.75" customHeight="1">
      <c r="A60" s="310"/>
      <c r="B60" s="418" t="s">
        <v>337</v>
      </c>
      <c r="C60" s="430">
        <f>A!J541</f>
        <v>-120</v>
      </c>
      <c r="D60" s="430">
        <f>A!D541</f>
        <v>-121</v>
      </c>
      <c r="E60" s="430">
        <f>A!C541</f>
        <v>-125.97</v>
      </c>
      <c r="F60" s="430">
        <f>A!B541</f>
        <v>-116</v>
      </c>
      <c r="G60" s="430">
        <f>A!K541</f>
        <v>-119.43814145000012</v>
      </c>
      <c r="H60" s="430">
        <f>A!E541</f>
        <v>-119.57594880000202</v>
      </c>
      <c r="I60" s="431">
        <f>A!F541</f>
        <v>-118.44615769999999</v>
      </c>
      <c r="J60" s="430">
        <f t="shared" si="6"/>
        <v>-125.97</v>
      </c>
      <c r="K60" s="430">
        <f t="shared" si="7"/>
        <v>-116</v>
      </c>
      <c r="L60" s="327">
        <f t="shared" si="8"/>
        <v>8.3194964308140149E-2</v>
      </c>
      <c r="M60" s="430">
        <f>A!G541</f>
        <v>-119.91695212246722</v>
      </c>
      <c r="N60" s="430">
        <f>A!H541</f>
        <v>-119.80000000000001</v>
      </c>
      <c r="O60" s="431">
        <f>A!I541</f>
        <v>-119.80000000000001</v>
      </c>
      <c r="P60" s="432"/>
      <c r="Q60" s="433" t="str">
        <f>A!L541</f>
        <v/>
      </c>
    </row>
    <row r="61" spans="1:17" customFormat="false" ht="9.75" customHeight="1">
      <c r="A61" s="310"/>
      <c r="B61" s="418" t="s">
        <v>338</v>
      </c>
      <c r="C61" s="430">
        <f>A!J542</f>
        <v>13</v>
      </c>
      <c r="D61" s="430">
        <f>A!D542</f>
        <v>12</v>
      </c>
      <c r="E61" s="430">
        <f>A!C542</f>
        <v>0</v>
      </c>
      <c r="F61" s="430">
        <f>A!B542</f>
        <v>14</v>
      </c>
      <c r="G61" s="430">
        <f>A!K542</f>
        <v>12.711001599999875</v>
      </c>
      <c r="H61" s="430">
        <f>A!E542</f>
        <v>13.187327999997009</v>
      </c>
      <c r="I61" s="431">
        <f>A!F542</f>
        <v>12.744582000000008</v>
      </c>
      <c r="J61" s="430">
        <f t="shared" si="6"/>
        <v>0</v>
      </c>
      <c r="K61" s="430">
        <f t="shared" si="7"/>
        <v>14</v>
      </c>
      <c r="L61" s="327">
        <f t="shared" si="8"/>
        <v>1.0635855523053794</v>
      </c>
      <c r="M61" s="430">
        <f>A!G542</f>
        <v>13.089065932648992</v>
      </c>
      <c r="N61" s="430">
        <f>A!H542</f>
        <v>13.199999999999989</v>
      </c>
      <c r="O61" s="431">
        <f>A!I542</f>
        <v>13.199999999999989</v>
      </c>
      <c r="P61" s="432"/>
      <c r="Q61" s="433" t="str">
        <f>A!L542</f>
        <v/>
      </c>
    </row>
    <row r="62" spans="1:17" customFormat="false" ht="9.75" customHeight="1">
      <c r="A62" s="310"/>
      <c r="B62" s="418" t="s">
        <v>339</v>
      </c>
      <c r="C62" s="430">
        <f>A!J543</f>
        <v>-12</v>
      </c>
      <c r="D62" s="430">
        <f>A!D543</f>
        <v>-12</v>
      </c>
      <c r="E62" s="430">
        <f>A!C543</f>
        <v>-13.864999999999995</v>
      </c>
      <c r="F62" s="430">
        <f>A!B543</f>
        <v>-15</v>
      </c>
      <c r="G62" s="430">
        <f>A!K543</f>
        <v>-11.973239600000028</v>
      </c>
      <c r="H62" s="430">
        <f>A!E543</f>
        <v>-11.761343999996996</v>
      </c>
      <c r="I62" s="431">
        <f>A!F543</f>
        <v>-11.117300999999998</v>
      </c>
      <c r="J62" s="430">
        <f t="shared" si="6"/>
        <v>-15</v>
      </c>
      <c r="K62" s="430">
        <f t="shared" si="7"/>
        <v>-11.117300999999998</v>
      </c>
      <c r="L62" s="327">
        <f t="shared" si="8"/>
        <v>0.32617996027171364</v>
      </c>
      <c r="M62" s="430">
        <f>A!G543</f>
        <v>-11.910645713172983</v>
      </c>
      <c r="N62" s="430">
        <f>A!H543</f>
        <v>-11.900000000000006</v>
      </c>
      <c r="O62" s="431">
        <f>A!I543</f>
        <v>-11.900000000000006</v>
      </c>
      <c r="P62" s="432"/>
      <c r="Q62" s="433" t="str">
        <f>A!L543</f>
        <v/>
      </c>
    </row>
    <row r="63" spans="1:17" customFormat="false" ht="9.75" customHeight="1">
      <c r="A63" s="310"/>
      <c r="B63" s="418" t="s">
        <v>340</v>
      </c>
      <c r="C63" s="430">
        <f>A!J544</f>
        <v>20</v>
      </c>
      <c r="D63" s="430">
        <f>A!D544</f>
        <v>21</v>
      </c>
      <c r="E63" s="430">
        <f>A!C544</f>
        <v>22.625999999999991</v>
      </c>
      <c r="F63" s="430">
        <f>A!B544</f>
        <v>24</v>
      </c>
      <c r="G63" s="430">
        <f>A!K544</f>
        <v>20.260345600000051</v>
      </c>
      <c r="H63" s="430">
        <f>A!E544</f>
        <v>20.246015999997979</v>
      </c>
      <c r="I63" s="431">
        <f>A!F544</f>
        <v>19.68973299999999</v>
      </c>
      <c r="J63" s="430">
        <f t="shared" si="6"/>
        <v>19.68973299999999</v>
      </c>
      <c r="K63" s="430">
        <f t="shared" si="7"/>
        <v>24</v>
      </c>
      <c r="L63" s="327">
        <f t="shared" si="8"/>
        <v>0.21555388286354304</v>
      </c>
      <c r="M63" s="430">
        <f>A!G544</f>
        <v>19.788717568989</v>
      </c>
      <c r="N63" s="430">
        <f>A!H544</f>
        <v>20.100000000000023</v>
      </c>
      <c r="O63" s="431">
        <f>A!I544</f>
        <v>20.100000000000023</v>
      </c>
      <c r="P63" s="432"/>
      <c r="Q63" s="433" t="str">
        <f>A!L544</f>
        <v/>
      </c>
    </row>
    <row r="64" spans="1:17" customFormat="false" ht="9.75" customHeight="1">
      <c r="A64" s="310"/>
      <c r="B64" s="418" t="s">
        <v>341</v>
      </c>
      <c r="C64" s="430">
        <f>A!J545</f>
        <v>-68</v>
      </c>
      <c r="D64" s="430">
        <f>A!D545</f>
        <v>-68</v>
      </c>
      <c r="E64" s="430">
        <f>A!C545</f>
        <v>-71.594999999999999</v>
      </c>
      <c r="F64" s="430">
        <f>A!B545</f>
        <v>-73</v>
      </c>
      <c r="G64" s="430">
        <f>A!K545</f>
        <v>-67.239943899999929</v>
      </c>
      <c r="H64" s="430">
        <f>A!E545</f>
        <v>-67.714079999999697</v>
      </c>
      <c r="I64" s="431">
        <f>A!F545</f>
        <v>-66.426131000000311</v>
      </c>
      <c r="J64" s="430">
        <f t="shared" si="6"/>
        <v>-73</v>
      </c>
      <c r="K64" s="430">
        <f t="shared" si="7"/>
        <v>-66.426131000000311</v>
      </c>
      <c r="L64" s="327">
        <f t="shared" si="8"/>
        <v>9.6946166847292514E-2</v>
      </c>
      <c r="M64" s="430">
        <f>A!G545</f>
        <v>-67.628434989741393</v>
      </c>
      <c r="N64" s="430">
        <f>A!H545</f>
        <v>-67.899999999999991</v>
      </c>
      <c r="O64" s="431">
        <f>A!I545</f>
        <v>-67.899999999999991</v>
      </c>
      <c r="P64" s="432"/>
      <c r="Q64" s="433" t="str">
        <f>A!L545</f>
        <v/>
      </c>
    </row>
    <row r="65" spans="1:17" customFormat="false" ht="9.75" customHeight="1">
      <c r="A65" s="310"/>
      <c r="B65" s="418" t="s">
        <v>342</v>
      </c>
      <c r="C65" s="430">
        <f>A!J546</f>
        <v>-23</v>
      </c>
      <c r="D65" s="430">
        <f>A!D546</f>
        <v>-22</v>
      </c>
      <c r="E65" s="430">
        <f>A!C546</f>
        <v>-22.103999999999999</v>
      </c>
      <c r="F65" s="430">
        <f>A!B546</f>
        <v>-24</v>
      </c>
      <c r="G65" s="430">
        <f>A!K546</f>
        <v>-21.866322499999868</v>
      </c>
      <c r="H65" s="430">
        <f>A!E546</f>
        <v>-22.385663999998002</v>
      </c>
      <c r="I65" s="431">
        <f>A!F546</f>
        <v>-21.274864000000008</v>
      </c>
      <c r="J65" s="430">
        <f t="shared" si="6"/>
        <v>-24</v>
      </c>
      <c r="K65" s="430">
        <f t="shared" si="7"/>
        <v>-21.274864000000008</v>
      </c>
      <c r="L65" s="327">
        <f t="shared" si="8"/>
        <v>0.12103208515734808</v>
      </c>
      <c r="M65" s="430">
        <f>A!G546</f>
        <v>-22.447444046523003</v>
      </c>
      <c r="N65" s="430">
        <f>A!H546</f>
        <v>-22.5</v>
      </c>
      <c r="O65" s="431">
        <f>A!I546</f>
        <v>-22.599999999999994</v>
      </c>
      <c r="P65" s="432"/>
      <c r="Q65" s="433" t="str">
        <f>A!L546</f>
        <v/>
      </c>
    </row>
    <row r="66" spans="1:17" customFormat="false" ht="9.75" customHeight="1">
      <c r="A66" s="310"/>
      <c r="B66" s="418" t="s">
        <v>343</v>
      </c>
      <c r="C66" s="430">
        <f>A!J547</f>
        <v>45</v>
      </c>
      <c r="D66" s="430">
        <f>A!D547</f>
        <v>46</v>
      </c>
      <c r="E66" s="430">
        <f>A!C547</f>
        <v>49.491</v>
      </c>
      <c r="F66" s="430">
        <f>A!B547</f>
        <v>49</v>
      </c>
      <c r="G66" s="430">
        <f>A!K547</f>
        <v>45.373621400000061</v>
      </c>
      <c r="H66" s="430">
        <f>A!E547</f>
        <v>45.328416000001695</v>
      </c>
      <c r="I66" s="431">
        <f>A!F547</f>
        <v>45.151267000000303</v>
      </c>
      <c r="J66" s="430">
        <f t="shared" si="6"/>
        <v>45</v>
      </c>
      <c r="K66" s="430">
        <f t="shared" si="7"/>
        <v>49.491</v>
      </c>
      <c r="L66" s="327">
        <f t="shared" si="8"/>
        <v>9.9152941897738031E-2</v>
      </c>
      <c r="M66" s="430">
        <f>A!G547</f>
        <v>45.18099094321839</v>
      </c>
      <c r="N66" s="430">
        <f>A!H547</f>
        <v>45.399999999999991</v>
      </c>
      <c r="O66" s="431">
        <f>A!I547</f>
        <v>45.3</v>
      </c>
      <c r="P66" s="432"/>
      <c r="Q66" s="433" t="str">
        <f>A!L547</f>
        <v/>
      </c>
    </row>
    <row r="67" spans="1:17" customFormat="false" ht="9.75" customHeight="1">
      <c r="A67" s="310"/>
      <c r="B67" s="418" t="s">
        <v>344</v>
      </c>
      <c r="C67" s="430">
        <f>A!J548</f>
        <v>21</v>
      </c>
      <c r="D67" s="430">
        <f>A!D548</f>
        <v>20</v>
      </c>
      <c r="E67" s="430">
        <f>A!C548</f>
        <v>24.243000000000009</v>
      </c>
      <c r="F67" s="430">
        <f>A!B548</f>
        <v>25</v>
      </c>
      <c r="G67" s="430">
        <f>A!K548</f>
        <v>20.727084099999715</v>
      </c>
      <c r="H67" s="430">
        <f>A!E548</f>
        <v>20.757408000000993</v>
      </c>
      <c r="I67" s="431">
        <f>A!F548</f>
        <v>20.692254999999989</v>
      </c>
      <c r="J67" s="430">
        <f t="shared" si="6"/>
        <v>20</v>
      </c>
      <c r="K67" s="430">
        <f t="shared" si="7"/>
        <v>25</v>
      </c>
      <c r="L67" s="327">
        <f t="shared" si="8"/>
        <v>0.24109775517314957</v>
      </c>
      <c r="M67" s="430">
        <f>A!G548</f>
        <v>20.615427884127001</v>
      </c>
      <c r="N67" s="430">
        <f>A!H548</f>
        <v>20.800000000000011</v>
      </c>
      <c r="O67" s="431">
        <f>A!I548</f>
        <v>20.800000000000011</v>
      </c>
      <c r="P67" s="432"/>
      <c r="Q67" s="433" t="str">
        <f>A!L548</f>
        <v/>
      </c>
    </row>
    <row r="68" spans="1:17" customFormat="false" ht="9.75" customHeight="1">
      <c r="A68" s="310"/>
      <c r="B68" s="418" t="s">
        <v>345</v>
      </c>
      <c r="C68" s="430">
        <f>A!J549</f>
        <v>-100</v>
      </c>
      <c r="D68" s="430">
        <f>A!D549</f>
        <v>-101</v>
      </c>
      <c r="E68" s="430">
        <f>A!C549</f>
        <v>-96.662000000000006</v>
      </c>
      <c r="F68" s="430">
        <f>A!B549</f>
        <v>-98</v>
      </c>
      <c r="G68" s="430">
        <f>A!K549</f>
        <v>-100.34952198000013</v>
      </c>
      <c r="H68" s="430">
        <f>A!E549</f>
        <v>-100.46346240000121</v>
      </c>
      <c r="I68" s="431">
        <f>A!F549</f>
        <v>-99.985235000000003</v>
      </c>
      <c r="J68" s="430">
        <f t="shared" si="6"/>
        <v>-101</v>
      </c>
      <c r="K68" s="430">
        <f t="shared" si="7"/>
        <v>-96.662000000000006</v>
      </c>
      <c r="L68" s="327">
        <f t="shared" si="8"/>
        <v>4.3135181672302902E-2</v>
      </c>
      <c r="M68" s="430">
        <f>A!G549</f>
        <v>-100.6026820210722</v>
      </c>
      <c r="N68" s="430">
        <f>A!H549</f>
        <v>-100.6</v>
      </c>
      <c r="O68" s="431">
        <f>A!I549</f>
        <v>-100.5</v>
      </c>
      <c r="P68" s="432"/>
      <c r="Q68" s="433" t="str">
        <f>A!L549</f>
        <v/>
      </c>
    </row>
    <row r="69" spans="1:17" customFormat="false" ht="9.75" customHeight="1">
      <c r="A69" s="310"/>
      <c r="B69" s="418" t="s">
        <v>346</v>
      </c>
      <c r="C69" s="430">
        <f>A!J550</f>
        <v>10</v>
      </c>
      <c r="D69" s="430">
        <f>A!D550</f>
        <v>10</v>
      </c>
      <c r="E69" s="430">
        <f>A!C550</f>
        <v>7.2039999999999997</v>
      </c>
      <c r="F69" s="430">
        <f>A!B550</f>
        <v>8</v>
      </c>
      <c r="G69" s="430">
        <f>A!K550</f>
        <v>9.9332985699999874</v>
      </c>
      <c r="H69" s="430">
        <f>A!E550</f>
        <v>9.9141503999998299</v>
      </c>
      <c r="I69" s="431">
        <f>A!F550</f>
        <v>9.930640699999989</v>
      </c>
      <c r="J69" s="430">
        <f t="shared" si="6"/>
        <v>7.2039999999999997</v>
      </c>
      <c r="K69" s="430">
        <f t="shared" si="7"/>
        <v>10</v>
      </c>
      <c r="L69" s="327">
        <f t="shared" si="8"/>
        <v>0.28189375077439277</v>
      </c>
      <c r="M69" s="430">
        <f>A!G550</f>
        <v>9.955891987521019</v>
      </c>
      <c r="N69" s="430">
        <f>A!H550</f>
        <v>9.9</v>
      </c>
      <c r="O69" s="431">
        <f>A!I550</f>
        <v>9.9</v>
      </c>
      <c r="P69" s="432"/>
      <c r="Q69" s="433" t="str">
        <f>A!L550</f>
        <v/>
      </c>
    </row>
    <row r="70" spans="1:17" customFormat="false" ht="9.75" customHeight="1">
      <c r="A70" s="310"/>
      <c r="B70" s="418" t="s">
        <v>347</v>
      </c>
      <c r="C70" s="430">
        <f>A!J551</f>
        <v>5</v>
      </c>
      <c r="D70" s="430">
        <f>A!D551</f>
        <v>5</v>
      </c>
      <c r="E70" s="430">
        <f>A!C551</f>
        <v>3.5770000000000017</v>
      </c>
      <c r="F70" s="430">
        <f>A!B551</f>
        <v>4</v>
      </c>
      <c r="G70" s="430">
        <f>A!K551</f>
        <v>4.6269802500000239</v>
      </c>
      <c r="H70" s="430">
        <f>A!E551</f>
        <v>4.6017216000001007</v>
      </c>
      <c r="I70" s="431">
        <f>A!F551</f>
        <v>4.6449098000001001</v>
      </c>
      <c r="J70" s="430">
        <f t="shared" si="6"/>
        <v>3.5770000000000017</v>
      </c>
      <c r="K70" s="430">
        <f t="shared" si="7"/>
        <v>5</v>
      </c>
      <c r="L70" s="327">
        <f t="shared" si="8"/>
        <v>0.30821130868344276</v>
      </c>
      <c r="M70" s="430">
        <f>A!G551</f>
        <v>4.6508869717840007</v>
      </c>
      <c r="N70" s="430">
        <f>A!H551</f>
        <v>4.6000000000000014</v>
      </c>
      <c r="O70" s="431">
        <f>A!I551</f>
        <v>4.6000000000000014</v>
      </c>
      <c r="P70" s="432"/>
      <c r="Q70" s="433" t="str">
        <f>A!L551</f>
        <v/>
      </c>
    </row>
    <row r="71" spans="1:17" customFormat="false" ht="9.75" customHeight="1">
      <c r="A71" s="310"/>
      <c r="B71" s="418" t="s">
        <v>348</v>
      </c>
      <c r="C71" s="430">
        <f>A!J552</f>
        <v>-116</v>
      </c>
      <c r="D71" s="430">
        <f>A!D552</f>
        <v>-116</v>
      </c>
      <c r="E71" s="430">
        <f>A!C552</f>
        <v>-117.328</v>
      </c>
      <c r="F71" s="430">
        <f>A!B552</f>
        <v>-119</v>
      </c>
      <c r="G71" s="430">
        <f>A!K552</f>
        <v>-116.44962582999983</v>
      </c>
      <c r="H71" s="430">
        <f>A!E552</f>
        <v>-116.61914880000209</v>
      </c>
      <c r="I71" s="431">
        <f>A!F552</f>
        <v>-116.0325801999999</v>
      </c>
      <c r="J71" s="430">
        <f t="shared" si="6"/>
        <v>-119</v>
      </c>
      <c r="K71" s="430">
        <f t="shared" si="7"/>
        <v>-116</v>
      </c>
      <c r="L71" s="327">
        <f t="shared" si="8"/>
        <v>2.5709347834920983E-2</v>
      </c>
      <c r="M71" s="430">
        <f>A!G552</f>
        <v>-116.5672229334152</v>
      </c>
      <c r="N71" s="430">
        <f>A!H552</f>
        <v>-116.80000000000001</v>
      </c>
      <c r="O71" s="431">
        <f>A!I552</f>
        <v>-116.70000000000002</v>
      </c>
      <c r="P71" s="432"/>
      <c r="Q71" s="433" t="str">
        <f>A!L552</f>
        <v/>
      </c>
    </row>
    <row r="72" spans="1:17" customFormat="false" ht="9.75" customHeight="1">
      <c r="A72" s="310"/>
      <c r="B72" s="418" t="s">
        <v>349</v>
      </c>
      <c r="C72" s="430">
        <f>A!J553</f>
        <v>13</v>
      </c>
      <c r="D72" s="430">
        <f>A!D553</f>
        <v>13</v>
      </c>
      <c r="E72" s="430">
        <f>A!C553</f>
        <v>9.4120000000000008</v>
      </c>
      <c r="F72" s="430">
        <f>A!B553</f>
        <v>10</v>
      </c>
      <c r="G72" s="430">
        <f>A!K553</f>
        <v>12.404984770000011</v>
      </c>
      <c r="H72" s="430">
        <f>A!E553</f>
        <v>12.365539199999802</v>
      </c>
      <c r="I72" s="431">
        <f>A!F553</f>
        <v>12.3994452000001</v>
      </c>
      <c r="J72" s="430">
        <f t="shared" si="6"/>
        <v>9.4120000000000008</v>
      </c>
      <c r="K72" s="430">
        <f t="shared" si="7"/>
        <v>13</v>
      </c>
      <c r="L72" s="327">
        <f t="shared" si="8"/>
        <v>0.29081547595077922</v>
      </c>
      <c r="M72" s="430">
        <f>A!G553</f>
        <v>12.413160887702601</v>
      </c>
      <c r="N72" s="430">
        <f>A!H553</f>
        <v>12.3</v>
      </c>
      <c r="O72" s="431">
        <f>A!I553</f>
        <v>12.3</v>
      </c>
      <c r="P72" s="432"/>
      <c r="Q72" s="433" t="str">
        <f>A!L553</f>
        <v/>
      </c>
    </row>
    <row r="73" spans="1:17" customFormat="false" ht="11" customHeight="1" thickBot="1">
      <c r="A73" s="310"/>
      <c r="B73" s="438" t="s">
        <v>350</v>
      </c>
      <c r="C73" s="439">
        <f>A!J554</f>
        <v>10</v>
      </c>
      <c r="D73" s="439">
        <f>A!D554</f>
        <v>9</v>
      </c>
      <c r="E73" s="439">
        <f>A!C554</f>
        <v>3.9660000000000082</v>
      </c>
      <c r="F73" s="439">
        <f>A!B554</f>
        <v>10</v>
      </c>
      <c r="G73" s="430">
        <f>A!K554</f>
        <v>9.8015242999999259</v>
      </c>
      <c r="H73" s="439">
        <f>A!E554</f>
        <v>10.911935999999002</v>
      </c>
      <c r="I73" s="440">
        <f>A!F554</f>
        <v>12.19747199999901</v>
      </c>
      <c r="J73" s="439">
        <f t="shared" si="6"/>
        <v>3.9660000000000082</v>
      </c>
      <c r="K73" s="439">
        <f t="shared" si="7"/>
        <v>12.19747199999901</v>
      </c>
      <c r="L73" s="327">
        <f t="shared" si="8"/>
        <v>0.78376896223235337</v>
      </c>
      <c r="M73" s="439">
        <f>A!G554</f>
        <v>10.40726450006602</v>
      </c>
      <c r="N73" s="439">
        <f>A!H554</f>
        <v>10.5</v>
      </c>
      <c r="O73" s="440">
        <f>A!I554</f>
        <v>10.599999999999994</v>
      </c>
      <c r="P73" s="432"/>
      <c r="Q73" s="433" t="str">
        <f>A!L554</f>
        <v/>
      </c>
    </row>
    <row r="74" spans="1:17" customFormat="false" ht="12" customHeight="1" thickTop="1">
      <c r="A74" s="310"/>
      <c r="B74" s="443" t="s">
        <v>185</v>
      </c>
      <c r="C74" s="444"/>
      <c r="D74" s="444"/>
      <c r="E74" s="444"/>
      <c r="F74" s="445"/>
      <c r="G74" s="416"/>
      <c r="H74" s="416"/>
      <c r="I74" s="417"/>
      <c r="J74" s="611" t="s">
        <v>391</v>
      </c>
      <c r="K74" s="612"/>
      <c r="L74" s="613"/>
      <c r="M74" s="445"/>
      <c r="N74" s="445"/>
      <c r="O74" s="446"/>
      <c r="P74" s="447"/>
      <c r="Q74" s="316">
        <f>YourData!$J$5</f>
        <v>40179</v>
      </c>
    </row>
    <row r="75" spans="1:17" customFormat="false" ht="12" customHeight="1">
      <c r="A75" s="310"/>
      <c r="B75" s="418"/>
      <c r="C75" s="421" t="s">
        <v>41</v>
      </c>
      <c r="D75" s="421" t="s">
        <v>153</v>
      </c>
      <c r="E75" s="421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20"/>
      <c r="Q75" s="558" t="str">
        <f>A!$L$21</f>
        <v>Tested Prg</v>
      </c>
    </row>
    <row r="76" spans="1:17" customFormat="false" ht="12" customHeight="1">
      <c r="A76" s="310"/>
      <c r="B76" s="425" t="s">
        <v>828</v>
      </c>
      <c r="C76" s="426" t="s">
        <v>159</v>
      </c>
      <c r="D76" s="426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390</v>
      </c>
      <c r="M76" s="426" t="s">
        <v>161</v>
      </c>
      <c r="N76" s="426" t="s">
        <v>49</v>
      </c>
      <c r="O76" s="427" t="s">
        <v>50</v>
      </c>
      <c r="P76" s="429"/>
      <c r="Q76" s="559" t="str">
        <f>A!$L$22</f>
        <v>Org</v>
      </c>
    </row>
    <row r="77" spans="1:17" customFormat="false" ht="9.75" customHeight="1">
      <c r="A77" s="310"/>
      <c r="B77" s="418" t="s">
        <v>351</v>
      </c>
      <c r="C77" s="430">
        <f>A!J556</f>
        <v>-8</v>
      </c>
      <c r="D77" s="430">
        <f>A!D556</f>
        <v>-7</v>
      </c>
      <c r="E77" s="430">
        <f>A!C556</f>
        <v>-5.7610000000000099</v>
      </c>
      <c r="F77" s="430">
        <f>A!B556</f>
        <v>-7</v>
      </c>
      <c r="G77" s="430"/>
      <c r="H77" s="430">
        <f>A!E556</f>
        <v>-7.4954207999988967</v>
      </c>
      <c r="I77" s="431">
        <f>A!F556</f>
        <v>-7.3739612000006005</v>
      </c>
      <c r="J77" s="430">
        <f t="shared" ref="J77:J95" si="9">MINA(C77:I77)</f>
        <v>-8</v>
      </c>
      <c r="K77" s="430">
        <f t="shared" ref="K77:K95" si="10">MAXA(C77:I77)</f>
        <v>-5.7610000000000099</v>
      </c>
      <c r="L77" s="327">
        <f t="shared" ref="L77:L95" si="11">IF(AVERAGE(M77:O77)=0,0,ABS((K77-J77)/(AVERAGE(M77:O77))))</f>
        <v>0.29884250530594259</v>
      </c>
      <c r="M77" s="430">
        <f>A!G556</f>
        <v>-7.4767222892987988</v>
      </c>
      <c r="N77" s="430">
        <f>A!H556</f>
        <v>-7.4999999999999929</v>
      </c>
      <c r="O77" s="431">
        <f>A!I556</f>
        <v>-7.4999999999999929</v>
      </c>
      <c r="P77" s="449"/>
      <c r="Q77" s="433" t="str">
        <f>A!L556</f>
        <v/>
      </c>
    </row>
    <row r="78" spans="1:17" customFormat="false" ht="9.75" customHeight="1">
      <c r="A78" s="310"/>
      <c r="B78" s="418" t="s">
        <v>333</v>
      </c>
      <c r="C78" s="430">
        <f>A!J557</f>
        <v>-5</v>
      </c>
      <c r="D78" s="430">
        <f>A!D557</f>
        <v>-6</v>
      </c>
      <c r="E78" s="430">
        <f>A!C557</f>
        <v>-10.957999999999998</v>
      </c>
      <c r="F78" s="430">
        <f>A!B557</f>
        <v>-5</v>
      </c>
      <c r="G78" s="430"/>
      <c r="H78" s="430">
        <f>A!E557</f>
        <v>-5.1719808000003056</v>
      </c>
      <c r="I78" s="431">
        <f>A!F557</f>
        <v>-5.2399502000000027</v>
      </c>
      <c r="J78" s="430">
        <f t="shared" si="9"/>
        <v>-10.957999999999998</v>
      </c>
      <c r="K78" s="430">
        <f t="shared" si="10"/>
        <v>-5</v>
      </c>
      <c r="L78" s="327">
        <f t="shared" si="11"/>
        <v>1.1408181827715937</v>
      </c>
      <c r="M78" s="430">
        <f>A!G557</f>
        <v>-5.2677025926913998</v>
      </c>
      <c r="N78" s="430">
        <f>A!H557</f>
        <v>-5.2000000000000028</v>
      </c>
      <c r="O78" s="431">
        <f>A!I557</f>
        <v>-5.2000000000000028</v>
      </c>
      <c r="P78" s="432"/>
      <c r="Q78" s="433" t="str">
        <f>A!L557</f>
        <v/>
      </c>
    </row>
    <row r="79" spans="1:17" customFormat="false" ht="9.75" customHeight="1">
      <c r="A79" s="310"/>
      <c r="B79" s="418" t="s">
        <v>334</v>
      </c>
      <c r="C79" s="430">
        <f>A!J558</f>
        <v>-13</v>
      </c>
      <c r="D79" s="430">
        <f>A!D558</f>
        <v>-13</v>
      </c>
      <c r="E79" s="430">
        <f>A!C558</f>
        <v>-16.719000000000008</v>
      </c>
      <c r="F79" s="430">
        <f>A!B558</f>
        <v>-12</v>
      </c>
      <c r="G79" s="430"/>
      <c r="H79" s="430">
        <f>A!E558</f>
        <v>-12.667401599999202</v>
      </c>
      <c r="I79" s="431">
        <f>A!F558</f>
        <v>-12.613911400000603</v>
      </c>
      <c r="J79" s="430">
        <f t="shared" si="9"/>
        <v>-16.719000000000008</v>
      </c>
      <c r="K79" s="430">
        <f t="shared" si="10"/>
        <v>-12</v>
      </c>
      <c r="L79" s="327">
        <f t="shared" si="11"/>
        <v>0.37114204877379664</v>
      </c>
      <c r="M79" s="430">
        <f>A!G558</f>
        <v>-12.744424881990199</v>
      </c>
      <c r="N79" s="430">
        <f>A!H558</f>
        <v>-12.699999999999996</v>
      </c>
      <c r="O79" s="431">
        <f>A!I558</f>
        <v>-12.699999999999996</v>
      </c>
      <c r="P79" s="432"/>
      <c r="Q79" s="433" t="str">
        <f>A!L558</f>
        <v/>
      </c>
    </row>
    <row r="80" spans="1:17" customFormat="false" ht="9.75" customHeight="1">
      <c r="A80" s="310"/>
      <c r="B80" s="418" t="s">
        <v>335</v>
      </c>
      <c r="C80" s="430">
        <f>A!J559</f>
        <v>-63</v>
      </c>
      <c r="D80" s="430">
        <f>A!D559</f>
        <v>-63</v>
      </c>
      <c r="E80" s="430">
        <f>A!C559</f>
        <v>-64.269000000000005</v>
      </c>
      <c r="F80" s="430">
        <f>A!B559</f>
        <v>-62</v>
      </c>
      <c r="G80" s="430"/>
      <c r="H80" s="430">
        <f>A!E559</f>
        <v>-62.634378239999791</v>
      </c>
      <c r="I80" s="431">
        <f>A!F559</f>
        <v>-61.970316780000701</v>
      </c>
      <c r="J80" s="430">
        <f t="shared" si="9"/>
        <v>-64.269000000000005</v>
      </c>
      <c r="K80" s="430">
        <f t="shared" si="10"/>
        <v>-61.970316780000701</v>
      </c>
      <c r="L80" s="327">
        <f t="shared" si="11"/>
        <v>3.6611882681087407E-2</v>
      </c>
      <c r="M80" s="430">
        <f>A!G559</f>
        <v>-62.755505234922154</v>
      </c>
      <c r="N80" s="430">
        <f>A!H559</f>
        <v>-62.8</v>
      </c>
      <c r="O80" s="431">
        <f>A!I559</f>
        <v>-62.8</v>
      </c>
      <c r="P80" s="432"/>
      <c r="Q80" s="433" t="str">
        <f>A!L559</f>
        <v/>
      </c>
    </row>
    <row r="81" spans="1:17" customFormat="false" ht="9.75" customHeight="1">
      <c r="A81" s="310"/>
      <c r="B81" s="418" t="s">
        <v>336</v>
      </c>
      <c r="C81" s="430">
        <f>A!J560</f>
        <v>-1</v>
      </c>
      <c r="D81" s="430">
        <f>A!D560</f>
        <v>-1</v>
      </c>
      <c r="E81" s="430">
        <f>A!C560</f>
        <v>-0.64299999999999979</v>
      </c>
      <c r="F81" s="430">
        <f>A!B560</f>
        <v>-1</v>
      </c>
      <c r="G81" s="430"/>
      <c r="H81" s="430">
        <f>A!E560</f>
        <v>-1.0097069000000105</v>
      </c>
      <c r="I81" s="431">
        <f>A!F560</f>
        <v>-1.0218326300000098</v>
      </c>
      <c r="J81" s="430">
        <f t="shared" si="9"/>
        <v>-1.0218326300000098</v>
      </c>
      <c r="K81" s="430">
        <f t="shared" si="10"/>
        <v>-0.64299999999999979</v>
      </c>
      <c r="L81" s="327">
        <f t="shared" si="11"/>
        <v>0.37507602522988287</v>
      </c>
      <c r="M81" s="430">
        <f>A!G560</f>
        <v>-1.0300467466654903</v>
      </c>
      <c r="N81" s="430">
        <f>A!H560</f>
        <v>-1</v>
      </c>
      <c r="O81" s="431">
        <f>A!I560</f>
        <v>-1</v>
      </c>
      <c r="P81" s="432"/>
      <c r="Q81" s="433" t="str">
        <f>A!L560</f>
        <v/>
      </c>
    </row>
    <row r="82" spans="1:17" customFormat="false" ht="9.75" customHeight="1">
      <c r="A82" s="310"/>
      <c r="B82" s="418" t="s">
        <v>337</v>
      </c>
      <c r="C82" s="430">
        <f>A!J561</f>
        <v>-56</v>
      </c>
      <c r="D82" s="430">
        <f>A!D561</f>
        <v>-57</v>
      </c>
      <c r="E82" s="430">
        <f>A!C561</f>
        <v>-59.150999999999996</v>
      </c>
      <c r="F82" s="430">
        <f>A!B561</f>
        <v>-56</v>
      </c>
      <c r="G82" s="430"/>
      <c r="H82" s="430">
        <f>A!E561</f>
        <v>-56.148664340000906</v>
      </c>
      <c r="I82" s="431">
        <f>A!F561</f>
        <v>-55.618188210000113</v>
      </c>
      <c r="J82" s="430">
        <f t="shared" si="9"/>
        <v>-59.150999999999996</v>
      </c>
      <c r="K82" s="430">
        <f t="shared" si="10"/>
        <v>-55.618188210000113</v>
      </c>
      <c r="L82" s="327">
        <f t="shared" si="11"/>
        <v>6.2746485126369309E-2</v>
      </c>
      <c r="M82" s="430">
        <f>A!G561</f>
        <v>-56.308829692288846</v>
      </c>
      <c r="N82" s="430">
        <f>A!H561</f>
        <v>-56.300000000000004</v>
      </c>
      <c r="O82" s="431">
        <f>A!I561</f>
        <v>-56.300000000000004</v>
      </c>
      <c r="P82" s="432"/>
      <c r="Q82" s="433" t="str">
        <f>A!L561</f>
        <v/>
      </c>
    </row>
    <row r="83" spans="1:17" customFormat="false" ht="9.75" customHeight="1">
      <c r="A83" s="310"/>
      <c r="B83" s="418" t="s">
        <v>338</v>
      </c>
      <c r="C83" s="430">
        <f>A!J562</f>
        <v>6</v>
      </c>
      <c r="D83" s="430">
        <f>A!D562</f>
        <v>5</v>
      </c>
      <c r="E83" s="430">
        <f>A!C562</f>
        <v>0</v>
      </c>
      <c r="F83" s="430">
        <f>A!B562</f>
        <v>5</v>
      </c>
      <c r="G83" s="430"/>
      <c r="H83" s="430">
        <f>A!E562</f>
        <v>6.1924799999994917</v>
      </c>
      <c r="I83" s="431">
        <f>A!F562</f>
        <v>5.9844251999997979</v>
      </c>
      <c r="J83" s="430">
        <f t="shared" si="9"/>
        <v>0</v>
      </c>
      <c r="K83" s="430">
        <f t="shared" si="10"/>
        <v>6.1924799999994917</v>
      </c>
      <c r="L83" s="327">
        <f t="shared" si="11"/>
        <v>1.0071163775051299</v>
      </c>
      <c r="M83" s="430">
        <f>A!G562</f>
        <v>6.1461700901133938</v>
      </c>
      <c r="N83" s="430">
        <f>A!H562</f>
        <v>6.1999999999999957</v>
      </c>
      <c r="O83" s="431">
        <f>A!I562</f>
        <v>6.1000000000000014</v>
      </c>
      <c r="P83" s="432"/>
      <c r="Q83" s="433" t="str">
        <f>A!L562</f>
        <v/>
      </c>
    </row>
    <row r="84" spans="1:17" customFormat="false" ht="9.75" customHeight="1">
      <c r="A84" s="310"/>
      <c r="B84" s="418" t="s">
        <v>339</v>
      </c>
      <c r="C84" s="430">
        <f>A!J563</f>
        <v>-5</v>
      </c>
      <c r="D84" s="430">
        <f>A!D563</f>
        <v>-5</v>
      </c>
      <c r="E84" s="430">
        <f>A!C563</f>
        <v>-6.509999999999998</v>
      </c>
      <c r="F84" s="430">
        <f>A!B563</f>
        <v>-5</v>
      </c>
      <c r="G84" s="430"/>
      <c r="H84" s="430">
        <f>A!E563</f>
        <v>-5.5228319999996955</v>
      </c>
      <c r="I84" s="431">
        <f>A!F563</f>
        <v>-5.2203032999998982</v>
      </c>
      <c r="J84" s="430">
        <f t="shared" si="9"/>
        <v>-6.509999999999998</v>
      </c>
      <c r="K84" s="430">
        <f t="shared" si="10"/>
        <v>-5</v>
      </c>
      <c r="L84" s="327">
        <f t="shared" si="11"/>
        <v>0.27137407930124419</v>
      </c>
      <c r="M84" s="430">
        <f>A!G563</f>
        <v>-5.5928249435767938</v>
      </c>
      <c r="N84" s="430">
        <f>A!H563</f>
        <v>-5.5999999999999943</v>
      </c>
      <c r="O84" s="431">
        <f>A!I563</f>
        <v>-5.5</v>
      </c>
      <c r="P84" s="432"/>
      <c r="Q84" s="433" t="str">
        <f>A!L563</f>
        <v/>
      </c>
    </row>
    <row r="85" spans="1:17" customFormat="false" ht="9.75" customHeight="1">
      <c r="A85" s="310"/>
      <c r="B85" s="418" t="s">
        <v>340</v>
      </c>
      <c r="C85" s="430">
        <f>A!J564</f>
        <v>9</v>
      </c>
      <c r="D85" s="430">
        <f>A!D564</f>
        <v>9</v>
      </c>
      <c r="E85" s="430">
        <f>A!C564</f>
        <v>10.624000000000002</v>
      </c>
      <c r="F85" s="430">
        <f>A!B564</f>
        <v>9</v>
      </c>
      <c r="G85" s="430"/>
      <c r="H85" s="430">
        <f>A!E564</f>
        <v>9.5063807999985954</v>
      </c>
      <c r="I85" s="431">
        <f>A!F564</f>
        <v>9.2455580999997977</v>
      </c>
      <c r="J85" s="430">
        <f t="shared" si="9"/>
        <v>9</v>
      </c>
      <c r="K85" s="430">
        <f t="shared" si="10"/>
        <v>10.624000000000002</v>
      </c>
      <c r="L85" s="327">
        <f t="shared" si="11"/>
        <v>0.17342958102045342</v>
      </c>
      <c r="M85" s="430">
        <f>A!G564</f>
        <v>9.2920934671775015</v>
      </c>
      <c r="N85" s="430">
        <f>A!H564</f>
        <v>9.3999999999999915</v>
      </c>
      <c r="O85" s="431">
        <f>A!I564</f>
        <v>9.3999999999999915</v>
      </c>
      <c r="P85" s="432"/>
      <c r="Q85" s="433" t="str">
        <f>A!L564</f>
        <v/>
      </c>
    </row>
    <row r="86" spans="1:17" customFormat="false" ht="9.75" customHeight="1">
      <c r="A86" s="310"/>
      <c r="B86" s="418" t="s">
        <v>341</v>
      </c>
      <c r="C86" s="430">
        <f>A!J565</f>
        <v>-32</v>
      </c>
      <c r="D86" s="430">
        <f>A!D565</f>
        <v>-32</v>
      </c>
      <c r="E86" s="430">
        <f>A!C565</f>
        <v>-33.617999999999995</v>
      </c>
      <c r="F86" s="430">
        <f>A!B565</f>
        <v>-31</v>
      </c>
      <c r="G86" s="430"/>
      <c r="H86" s="430">
        <f>A!E565</f>
        <v>-31.796352000000795</v>
      </c>
      <c r="I86" s="431">
        <f>A!F565</f>
        <v>-31.1914648999999</v>
      </c>
      <c r="J86" s="430">
        <f t="shared" si="9"/>
        <v>-33.617999999999995</v>
      </c>
      <c r="K86" s="430">
        <f t="shared" si="10"/>
        <v>-31</v>
      </c>
      <c r="L86" s="327">
        <f t="shared" si="11"/>
        <v>8.2278780036408941E-2</v>
      </c>
      <c r="M86" s="430">
        <f>A!G565</f>
        <v>-31.755960777791493</v>
      </c>
      <c r="N86" s="430">
        <f>A!H565</f>
        <v>-31.9</v>
      </c>
      <c r="O86" s="431">
        <f>A!I565</f>
        <v>-31.800000000000004</v>
      </c>
      <c r="P86" s="432"/>
      <c r="Q86" s="433" t="str">
        <f>A!L565</f>
        <v/>
      </c>
    </row>
    <row r="87" spans="1:17" customFormat="false" ht="9.75" customHeight="1">
      <c r="A87" s="310"/>
      <c r="B87" s="418" t="s">
        <v>342</v>
      </c>
      <c r="C87" s="430">
        <f>A!J566</f>
        <v>-10</v>
      </c>
      <c r="D87" s="430">
        <f>A!D566</f>
        <v>-10</v>
      </c>
      <c r="E87" s="430">
        <f>A!C566</f>
        <v>-10.378999999999998</v>
      </c>
      <c r="F87" s="430">
        <f>A!B566</f>
        <v>-9</v>
      </c>
      <c r="G87" s="430"/>
      <c r="H87" s="430">
        <f>A!E566</f>
        <v>-10.511692799999494</v>
      </c>
      <c r="I87" s="431">
        <f>A!F566</f>
        <v>-9.9899530999999016</v>
      </c>
      <c r="J87" s="430">
        <f t="shared" si="9"/>
        <v>-10.511692799999494</v>
      </c>
      <c r="K87" s="430">
        <f t="shared" si="10"/>
        <v>-9</v>
      </c>
      <c r="L87" s="327">
        <f t="shared" si="11"/>
        <v>0.14333126272231297</v>
      </c>
      <c r="M87" s="430">
        <f>A!G566</f>
        <v>-10.540538943584494</v>
      </c>
      <c r="N87" s="430">
        <f>A!H566</f>
        <v>-10.599999999999994</v>
      </c>
      <c r="O87" s="431">
        <f>A!I566</f>
        <v>-10.5</v>
      </c>
      <c r="P87" s="432"/>
      <c r="Q87" s="433" t="str">
        <f>A!L566</f>
        <v/>
      </c>
    </row>
    <row r="88" spans="1:17" customFormat="false" ht="9.75" customHeight="1">
      <c r="A88" s="310"/>
      <c r="B88" s="418" t="s">
        <v>343</v>
      </c>
      <c r="C88" s="430">
        <f>A!J567</f>
        <v>22</v>
      </c>
      <c r="D88" s="430">
        <f>A!D567</f>
        <v>22</v>
      </c>
      <c r="E88" s="430">
        <f>A!C567</f>
        <v>23.238999999999997</v>
      </c>
      <c r="F88" s="430">
        <f>A!B567</f>
        <v>22</v>
      </c>
      <c r="G88" s="430"/>
      <c r="H88" s="430">
        <f>A!E567</f>
        <v>21.2846592000013</v>
      </c>
      <c r="I88" s="431">
        <f>A!F567</f>
        <v>21.201511799999999</v>
      </c>
      <c r="J88" s="430">
        <f t="shared" si="9"/>
        <v>21.201511799999999</v>
      </c>
      <c r="K88" s="430">
        <f t="shared" si="10"/>
        <v>23.238999999999997</v>
      </c>
      <c r="L88" s="327">
        <f t="shared" si="11"/>
        <v>9.5783502236814005E-2</v>
      </c>
      <c r="M88" s="430">
        <f>A!G567</f>
        <v>21.215421834207</v>
      </c>
      <c r="N88" s="430">
        <f>A!H567</f>
        <v>21.300000000000004</v>
      </c>
      <c r="O88" s="431">
        <f>A!I567</f>
        <v>21.300000000000004</v>
      </c>
      <c r="P88" s="432"/>
      <c r="Q88" s="433" t="str">
        <f>A!L567</f>
        <v/>
      </c>
    </row>
    <row r="89" spans="1:17" customFormat="false" ht="9.75" customHeight="1">
      <c r="A89" s="310"/>
      <c r="B89" s="418" t="s">
        <v>344</v>
      </c>
      <c r="C89" s="430">
        <f>A!J568</f>
        <v>9</v>
      </c>
      <c r="D89" s="430">
        <f>A!D568</f>
        <v>9</v>
      </c>
      <c r="E89" s="430">
        <f>A!C568</f>
        <v>11.384</v>
      </c>
      <c r="F89" s="430">
        <f>A!B568</f>
        <v>10</v>
      </c>
      <c r="G89" s="430"/>
      <c r="H89" s="430">
        <f>A!E568</f>
        <v>9.7468223999995018</v>
      </c>
      <c r="I89" s="431">
        <f>A!F568</f>
        <v>9.7163753999997979</v>
      </c>
      <c r="J89" s="430">
        <f t="shared" si="9"/>
        <v>9</v>
      </c>
      <c r="K89" s="430">
        <f t="shared" si="10"/>
        <v>11.384</v>
      </c>
      <c r="L89" s="327">
        <f t="shared" si="11"/>
        <v>0.24593979366677468</v>
      </c>
      <c r="M89" s="430">
        <f>A!G568</f>
        <v>9.6802878760250053</v>
      </c>
      <c r="N89" s="430">
        <f>A!H568</f>
        <v>9.7000000000000028</v>
      </c>
      <c r="O89" s="431">
        <f>A!I568</f>
        <v>9.7000000000000028</v>
      </c>
      <c r="P89" s="432"/>
      <c r="Q89" s="433" t="str">
        <f>A!L568</f>
        <v/>
      </c>
    </row>
    <row r="90" spans="1:17" customFormat="false" ht="9.75" customHeight="1">
      <c r="A90" s="310"/>
      <c r="B90" s="418" t="s">
        <v>345</v>
      </c>
      <c r="C90" s="430">
        <f>A!J569</f>
        <v>-48</v>
      </c>
      <c r="D90" s="430">
        <f>A!D569</f>
        <v>-47</v>
      </c>
      <c r="E90" s="430">
        <f>A!C569</f>
        <v>-45.388999999999996</v>
      </c>
      <c r="F90" s="430">
        <f>A!B569</f>
        <v>-48</v>
      </c>
      <c r="G90" s="430"/>
      <c r="H90" s="430">
        <f>A!E569</f>
        <v>-47.174131200000858</v>
      </c>
      <c r="I90" s="431">
        <f>A!F569</f>
        <v>-46.949577799999979</v>
      </c>
      <c r="J90" s="430">
        <f t="shared" si="9"/>
        <v>-48</v>
      </c>
      <c r="K90" s="430">
        <f t="shared" si="10"/>
        <v>-45.388999999999996</v>
      </c>
      <c r="L90" s="327">
        <f t="shared" si="11"/>
        <v>5.5302361840734011E-2</v>
      </c>
      <c r="M90" s="430">
        <f>A!G569</f>
        <v>-47.239520253373087</v>
      </c>
      <c r="N90" s="430">
        <f>A!H569</f>
        <v>-47.2</v>
      </c>
      <c r="O90" s="431">
        <f>A!I569</f>
        <v>-47.2</v>
      </c>
      <c r="P90" s="432"/>
      <c r="Q90" s="433" t="str">
        <f>A!L569</f>
        <v/>
      </c>
    </row>
    <row r="91" spans="1:17" customFormat="false" ht="9.75" customHeight="1">
      <c r="A91" s="310"/>
      <c r="B91" s="418" t="s">
        <v>346</v>
      </c>
      <c r="C91" s="430">
        <f>A!J570</f>
        <v>4</v>
      </c>
      <c r="D91" s="430">
        <f>A!D570</f>
        <v>5</v>
      </c>
      <c r="E91" s="430">
        <f>A!C570</f>
        <v>3.3829999999999996</v>
      </c>
      <c r="F91" s="430">
        <f>A!B570</f>
        <v>4</v>
      </c>
      <c r="G91" s="430"/>
      <c r="H91" s="430">
        <f>A!E570</f>
        <v>4.6553203400000402</v>
      </c>
      <c r="I91" s="431">
        <f>A!F570</f>
        <v>4.663082510000029</v>
      </c>
      <c r="J91" s="430">
        <f t="shared" si="9"/>
        <v>3.3829999999999996</v>
      </c>
      <c r="K91" s="430">
        <f t="shared" si="10"/>
        <v>5</v>
      </c>
      <c r="L91" s="327">
        <f t="shared" si="11"/>
        <v>0.34465509609444267</v>
      </c>
      <c r="M91" s="430">
        <f>A!G570</f>
        <v>4.6749405854446611</v>
      </c>
      <c r="N91" s="430">
        <f>A!H570</f>
        <v>4.7</v>
      </c>
      <c r="O91" s="431">
        <f>A!I570</f>
        <v>4.7</v>
      </c>
      <c r="P91" s="432"/>
      <c r="Q91" s="433" t="str">
        <f>A!L570</f>
        <v/>
      </c>
    </row>
    <row r="92" spans="1:17" customFormat="false" ht="9.75" customHeight="1">
      <c r="A92" s="310"/>
      <c r="B92" s="418" t="s">
        <v>347</v>
      </c>
      <c r="C92" s="430">
        <f>A!J571</f>
        <v>3</v>
      </c>
      <c r="D92" s="430">
        <f>A!D571</f>
        <v>2</v>
      </c>
      <c r="E92" s="430">
        <f>A!C571</f>
        <v>1.6790000000000003</v>
      </c>
      <c r="F92" s="430">
        <f>A!B571</f>
        <v>3</v>
      </c>
      <c r="G92" s="430"/>
      <c r="H92" s="430">
        <f>A!E571</f>
        <v>2.1608160000000591</v>
      </c>
      <c r="I92" s="431">
        <f>A!F571</f>
        <v>2.18109229999998</v>
      </c>
      <c r="J92" s="430">
        <f t="shared" si="9"/>
        <v>1.6790000000000003</v>
      </c>
      <c r="K92" s="430">
        <f t="shared" si="10"/>
        <v>3</v>
      </c>
      <c r="L92" s="327">
        <f t="shared" si="11"/>
        <v>0.62078091102273369</v>
      </c>
      <c r="M92" s="430">
        <f>A!G571</f>
        <v>2.18389475196809</v>
      </c>
      <c r="N92" s="430">
        <f>A!H571</f>
        <v>2.0999999999999996</v>
      </c>
      <c r="O92" s="431">
        <f>A!I571</f>
        <v>2.0999999999999996</v>
      </c>
      <c r="P92" s="432"/>
      <c r="Q92" s="433" t="str">
        <f>A!L571</f>
        <v/>
      </c>
    </row>
    <row r="93" spans="1:17" customFormat="false" ht="9.75" customHeight="1">
      <c r="A93" s="310"/>
      <c r="B93" s="418" t="s">
        <v>348</v>
      </c>
      <c r="C93" s="430">
        <f>A!J572</f>
        <v>-54</v>
      </c>
      <c r="D93" s="430">
        <f>A!D572</f>
        <v>-54</v>
      </c>
      <c r="E93" s="430">
        <f>A!C572</f>
        <v>-55.094000000000001</v>
      </c>
      <c r="F93" s="430">
        <f>A!B572</f>
        <v>-55</v>
      </c>
      <c r="G93" s="430"/>
      <c r="H93" s="430">
        <f>A!E572</f>
        <v>-54.760137600000306</v>
      </c>
      <c r="I93" s="431">
        <f>A!F572</f>
        <v>-54.484860899999802</v>
      </c>
      <c r="J93" s="430">
        <f t="shared" si="9"/>
        <v>-55.094000000000001</v>
      </c>
      <c r="K93" s="430">
        <f t="shared" si="10"/>
        <v>-54</v>
      </c>
      <c r="L93" s="327">
        <f t="shared" si="11"/>
        <v>1.9971288883533569E-2</v>
      </c>
      <c r="M93" s="430">
        <f>A!G572</f>
        <v>-54.735913377430002</v>
      </c>
      <c r="N93" s="430">
        <f>A!H572</f>
        <v>-54.800000000000004</v>
      </c>
      <c r="O93" s="431">
        <f>A!I572</f>
        <v>-54.800000000000004</v>
      </c>
      <c r="P93" s="432"/>
      <c r="Q93" s="433" t="str">
        <f>A!L572</f>
        <v/>
      </c>
    </row>
    <row r="94" spans="1:17" customFormat="false" ht="9.75" customHeight="1">
      <c r="A94" s="310"/>
      <c r="B94" s="418" t="s">
        <v>349</v>
      </c>
      <c r="C94" s="430">
        <f>A!J573</f>
        <v>6</v>
      </c>
      <c r="D94" s="430">
        <f>A!D573</f>
        <v>6</v>
      </c>
      <c r="E94" s="430">
        <f>A!C573</f>
        <v>4.4190000000000005</v>
      </c>
      <c r="F94" s="430">
        <f>A!B573</f>
        <v>6</v>
      </c>
      <c r="G94" s="430"/>
      <c r="H94" s="430">
        <f>A!E573</f>
        <v>5.8064294400000893</v>
      </c>
      <c r="I94" s="431">
        <f>A!F573</f>
        <v>5.8223421799999997</v>
      </c>
      <c r="J94" s="430">
        <f t="shared" si="9"/>
        <v>4.4190000000000005</v>
      </c>
      <c r="K94" s="430">
        <f t="shared" si="10"/>
        <v>6</v>
      </c>
      <c r="L94" s="327">
        <f t="shared" si="11"/>
        <v>0.27213595341434127</v>
      </c>
      <c r="M94" s="430">
        <f>A!G573</f>
        <v>5.8287885907472603</v>
      </c>
      <c r="N94" s="430">
        <f>A!H573</f>
        <v>5.8</v>
      </c>
      <c r="O94" s="431">
        <f>A!I573</f>
        <v>5.8</v>
      </c>
      <c r="P94" s="432"/>
      <c r="Q94" s="433" t="str">
        <f>A!L573</f>
        <v/>
      </c>
    </row>
    <row r="95" spans="1:17" customFormat="false" ht="11" customHeight="1" thickBot="1">
      <c r="A95" s="310"/>
      <c r="B95" s="438" t="s">
        <v>350</v>
      </c>
      <c r="C95" s="439">
        <f>A!J574</f>
        <v>5</v>
      </c>
      <c r="D95" s="439">
        <f>A!D574</f>
        <v>4</v>
      </c>
      <c r="E95" s="439">
        <f>A!C574</f>
        <v>1.8619999999999948</v>
      </c>
      <c r="F95" s="439">
        <f>A!B574</f>
        <v>4</v>
      </c>
      <c r="G95" s="439"/>
      <c r="H95" s="439">
        <f>A!E574</f>
        <v>5.1239999999996968</v>
      </c>
      <c r="I95" s="440">
        <f>A!F574</f>
        <v>5.727388799998792</v>
      </c>
      <c r="J95" s="439">
        <f t="shared" si="9"/>
        <v>1.8619999999999948</v>
      </c>
      <c r="K95" s="439">
        <f t="shared" si="10"/>
        <v>5.727388799998792</v>
      </c>
      <c r="L95" s="327">
        <f t="shared" si="11"/>
        <v>0.77895160465322599</v>
      </c>
      <c r="M95" s="439">
        <f>A!G574</f>
        <v>4.886889417422509</v>
      </c>
      <c r="N95" s="439">
        <f>A!H574</f>
        <v>5</v>
      </c>
      <c r="O95" s="440">
        <f>A!I574</f>
        <v>5</v>
      </c>
      <c r="P95" s="432"/>
      <c r="Q95" s="452" t="str">
        <f>A!L574</f>
        <v/>
      </c>
    </row>
    <row r="96" spans="1:17" s="484" customFormat="1" thickTop="1">
      <c r="A96" s="487"/>
      <c r="B96" s="485" t="s">
        <v>816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97" spans="1:17" customFormat="false" ht="15">
      <c r="A97" s="310"/>
      <c r="B97" s="310"/>
      <c r="C97" s="330"/>
      <c r="D97" s="330"/>
      <c r="E97" s="33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5">
      <c r="A98" s="310"/>
      <c r="B98" s="310"/>
      <c r="C98" s="330"/>
      <c r="D98" s="330"/>
      <c r="E98" s="33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5">
      <c r="A99" s="310"/>
      <c r="B99" s="310"/>
      <c r="C99" s="330"/>
      <c r="D99" s="330"/>
      <c r="E99" s="33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5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5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5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5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5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5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5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5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5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5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5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5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5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5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5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5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5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5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5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5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5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5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5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5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5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5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5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5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5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5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5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5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5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5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5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5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5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5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5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5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5">
      <c r="A140" s="308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</row>
    <row r="141" spans="1:17" customFormat="false" ht="15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5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 ht="15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5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5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5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5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5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 ht="15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 ht="15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 ht="15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 ht="15">
      <c r="A152" s="310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 ht="15">
      <c r="A153" s="310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 ht="15">
      <c r="A154" s="310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 ht="15">
      <c r="A155" s="310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 ht="15">
      <c r="A156" s="310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 ht="15">
      <c r="A157" s="310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 ht="15">
      <c r="A158" s="310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 ht="15">
      <c r="A159" s="310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 ht="15">
      <c r="A160" s="310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 ht="15">
      <c r="A161" s="310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 ht="15">
      <c r="A162" s="310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 ht="15">
      <c r="A163" s="310"/>
      <c r="B163" s="310"/>
      <c r="C163" s="310"/>
      <c r="D163" s="310"/>
      <c r="E163" s="310"/>
      <c r="F163" s="310"/>
      <c r="G163" s="310"/>
      <c r="H163" s="310"/>
      <c r="I163" s="310"/>
      <c r="J163" s="310"/>
      <c r="K163" s="310"/>
      <c r="L163" s="310"/>
      <c r="M163" s="310"/>
      <c r="N163" s="310"/>
      <c r="O163" s="310"/>
      <c r="P163" s="310"/>
      <c r="Q163" s="310"/>
    </row>
    <row r="164" spans="1:17" customFormat="false" ht="15">
      <c r="A164" s="310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customFormat="false" ht="15">
      <c r="A165" s="310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 ht="15">
      <c r="A166" s="310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 ht="15">
      <c r="A167" s="310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 ht="15">
      <c r="A168" s="310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 ht="15">
      <c r="A169" s="310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 ht="15">
      <c r="A170" s="310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 ht="15">
      <c r="A171" s="310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 ht="15">
      <c r="A172" s="310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 ht="15">
      <c r="A173" s="310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 ht="15">
      <c r="A174" s="310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 ht="15">
      <c r="A175" s="310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 ht="15">
      <c r="A176" s="310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 ht="15">
      <c r="A177" s="310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</sheetData>
  <mergeCells count="7">
    <mergeCell ref="J8:L8"/>
    <mergeCell ref="J30:L30"/>
    <mergeCell ref="J52:L52"/>
    <mergeCell ref="J74:L74"/>
    <mergeCell ref="B1:Q1"/>
    <mergeCell ref="B2:Q2"/>
    <mergeCell ref="B3:Q3"/>
  </mergeCells>
  <phoneticPr fontId="0" type="noConversion"/>
  <pageMargins left="0.75" right="0.5" top="0.3" bottom="0.3" header="0.5" footer="0.25"/>
  <pageSetup scale="7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3" enableFormatConditionsCalculation="false">
    <pageSetUpPr fitToPage="1"/>
  </sheetPr>
  <dimension ref="A1:Q124"/>
  <sheetViews>
    <sheetView defaultGridColor="false" colorId="22" workbookViewId="0">
      <selection activeCell="B3" sqref="B3:Q3"/>
    </sheetView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5703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309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825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customFormat="false" ht="12" customHeight="1" thickTop="1">
      <c r="A8" s="419"/>
      <c r="B8" s="415" t="s">
        <v>177</v>
      </c>
      <c r="C8" s="416"/>
      <c r="D8" s="416"/>
      <c r="E8" s="416"/>
      <c r="F8" s="416"/>
      <c r="G8" s="416"/>
      <c r="H8" s="416"/>
      <c r="I8" s="417"/>
      <c r="J8" s="611" t="s">
        <v>391</v>
      </c>
      <c r="K8" s="612"/>
      <c r="L8" s="613"/>
      <c r="M8" s="416"/>
      <c r="N8" s="416"/>
      <c r="O8" s="417"/>
      <c r="P8" s="420"/>
      <c r="Q8" s="316">
        <f>YourData!$J$5</f>
        <v>40179</v>
      </c>
    </row>
    <row r="9" spans="1:17" customFormat="false" ht="12" customHeight="1">
      <c r="A9" s="424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20"/>
      <c r="Q9" s="558" t="str">
        <f>A!$L$21</f>
        <v>Tested Prg</v>
      </c>
    </row>
    <row r="10" spans="1:17" customFormat="false" ht="12" customHeight="1">
      <c r="A10" s="424"/>
      <c r="B10" s="425" t="s">
        <v>828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390</v>
      </c>
      <c r="M10" s="426" t="s">
        <v>161</v>
      </c>
      <c r="N10" s="426" t="s">
        <v>49</v>
      </c>
      <c r="O10" s="427" t="s">
        <v>50</v>
      </c>
      <c r="P10" s="429"/>
      <c r="Q10" s="559" t="str">
        <f>A!$L$22</f>
        <v>Org</v>
      </c>
    </row>
    <row r="11" spans="1:17" customFormat="false" ht="9.75" customHeight="1">
      <c r="A11" s="432"/>
      <c r="B11" s="418" t="s">
        <v>351</v>
      </c>
      <c r="C11" s="434">
        <f>A!J466</f>
        <v>0.98999999999999977</v>
      </c>
      <c r="D11" s="434">
        <f>A!D466</f>
        <v>0.95300000000000029</v>
      </c>
      <c r="E11" s="434">
        <f>A!C466</f>
        <v>1.0284999999999997</v>
      </c>
      <c r="F11" s="434">
        <f>A!B466</f>
        <v>1.0082178529385617</v>
      </c>
      <c r="G11" s="434">
        <f>A!K466</f>
        <v>0.99666995166223638</v>
      </c>
      <c r="H11" s="434">
        <f>A!E466</f>
        <v>1.0069299999999899</v>
      </c>
      <c r="I11" s="435">
        <f>A!F466</f>
        <v>1.0087245938281599</v>
      </c>
      <c r="J11" s="434">
        <f t="shared" ref="J11:J29" si="0">MINA(C11:I11)</f>
        <v>0.95300000000000029</v>
      </c>
      <c r="K11" s="434">
        <f t="shared" ref="K11:K29" si="1">MAXA(C11:I11)</f>
        <v>1.0284999999999997</v>
      </c>
      <c r="L11" s="327">
        <f t="shared" ref="L11:L29" si="2">IF(AVERAGE(M11:O11)=0,0,ABS((K11-J11)/(AVERAGE(M11:O11))))</f>
        <v>7.6247438567740786E-2</v>
      </c>
      <c r="M11" s="434">
        <f>A!G466</f>
        <v>0.99059159303781996</v>
      </c>
      <c r="N11" s="434">
        <f>A!H466</f>
        <v>0.98999999999999977</v>
      </c>
      <c r="O11" s="435">
        <f>A!I466</f>
        <v>0.98999999999999977</v>
      </c>
      <c r="P11" s="436"/>
      <c r="Q11" s="437" t="str">
        <f>A!L466</f>
        <v/>
      </c>
    </row>
    <row r="12" spans="1:17" customFormat="false" ht="9.75" customHeight="1">
      <c r="A12" s="432"/>
      <c r="B12" s="418" t="s">
        <v>333</v>
      </c>
      <c r="C12" s="434">
        <f>A!J467</f>
        <v>0.20999999999999996</v>
      </c>
      <c r="D12" s="434">
        <f>A!D467</f>
        <v>0.24799999999999978</v>
      </c>
      <c r="E12" s="434">
        <f>A!C467</f>
        <v>0.15500000000000025</v>
      </c>
      <c r="F12" s="434">
        <f>A!B467</f>
        <v>0.20837390816174883</v>
      </c>
      <c r="G12" s="434">
        <f>A!K467</f>
        <v>0.20682622602088996</v>
      </c>
      <c r="H12" s="434">
        <f>A!E467</f>
        <v>0.19677000000000033</v>
      </c>
      <c r="I12" s="435">
        <f>A!F467</f>
        <v>0.20415755976158012</v>
      </c>
      <c r="J12" s="434">
        <f t="shared" si="0"/>
        <v>0.15500000000000025</v>
      </c>
      <c r="K12" s="434">
        <f t="shared" si="1"/>
        <v>0.24799999999999978</v>
      </c>
      <c r="L12" s="327">
        <f t="shared" si="2"/>
        <v>0.44494575062846931</v>
      </c>
      <c r="M12" s="434">
        <f>A!G467</f>
        <v>0.20704273409943008</v>
      </c>
      <c r="N12" s="434">
        <f>A!H467</f>
        <v>0.20999999999999996</v>
      </c>
      <c r="O12" s="435">
        <f>A!I467</f>
        <v>0.20999999999999996</v>
      </c>
      <c r="P12" s="436"/>
      <c r="Q12" s="437" t="str">
        <f>A!L467</f>
        <v/>
      </c>
    </row>
    <row r="13" spans="1:17" customFormat="false" ht="9.75" customHeight="1">
      <c r="A13" s="432"/>
      <c r="B13" s="418" t="s">
        <v>334</v>
      </c>
      <c r="C13" s="434">
        <f>A!J468</f>
        <v>1.1999999999999997</v>
      </c>
      <c r="D13" s="434">
        <f>A!D468</f>
        <v>1.2010000000000001</v>
      </c>
      <c r="E13" s="434">
        <f>A!C468</f>
        <v>1.1835</v>
      </c>
      <c r="F13" s="434">
        <f>A!B468</f>
        <v>1.2165917611003105</v>
      </c>
      <c r="G13" s="434">
        <f>A!K468</f>
        <v>1.2034961776831263</v>
      </c>
      <c r="H13" s="434">
        <f>A!E468</f>
        <v>1.2036999999999902</v>
      </c>
      <c r="I13" s="435">
        <f>A!F468</f>
        <v>1.2128821535897401</v>
      </c>
      <c r="J13" s="434">
        <f t="shared" si="0"/>
        <v>1.1835</v>
      </c>
      <c r="K13" s="434">
        <f t="shared" si="1"/>
        <v>1.2165917611003105</v>
      </c>
      <c r="L13" s="327">
        <f t="shared" si="2"/>
        <v>2.7594600860929651E-2</v>
      </c>
      <c r="M13" s="434">
        <f>A!G468</f>
        <v>1.19763432713725</v>
      </c>
      <c r="N13" s="434">
        <f>A!H468</f>
        <v>1.1999999999999997</v>
      </c>
      <c r="O13" s="435">
        <f>A!I468</f>
        <v>1.1999999999999997</v>
      </c>
      <c r="P13" s="436"/>
      <c r="Q13" s="437" t="str">
        <f>A!L468</f>
        <v/>
      </c>
    </row>
    <row r="14" spans="1:17" customFormat="false" ht="9.75" customHeight="1">
      <c r="A14" s="432"/>
      <c r="B14" s="418" t="s">
        <v>335</v>
      </c>
      <c r="C14" s="434">
        <f>A!J469</f>
        <v>-0.4800000000000002</v>
      </c>
      <c r="D14" s="434">
        <f>A!D469</f>
        <v>-0.47999999999999976</v>
      </c>
      <c r="E14" s="434">
        <f>A!C469</f>
        <v>-0.45520000000000005</v>
      </c>
      <c r="F14" s="434">
        <f>A!B469</f>
        <v>-0.45340823889968962</v>
      </c>
      <c r="G14" s="434">
        <f>A!K469</f>
        <v>-0.50016913644172267</v>
      </c>
      <c r="H14" s="434">
        <f>A!E469</f>
        <v>-0.48198000000001007</v>
      </c>
      <c r="I14" s="435">
        <f>A!F469</f>
        <v>-0.50211628719662982</v>
      </c>
      <c r="J14" s="434">
        <f t="shared" si="0"/>
        <v>-0.50211628719662982</v>
      </c>
      <c r="K14" s="434">
        <f t="shared" si="1"/>
        <v>-0.45340823889968962</v>
      </c>
      <c r="L14" s="327">
        <f t="shared" si="2"/>
        <v>0.10012832912614729</v>
      </c>
      <c r="M14" s="434">
        <f>A!G469</f>
        <v>-0.49936865386743001</v>
      </c>
      <c r="N14" s="434">
        <f>A!H469</f>
        <v>-0.4800000000000002</v>
      </c>
      <c r="O14" s="435">
        <f>A!I469</f>
        <v>-0.4800000000000002</v>
      </c>
      <c r="P14" s="436"/>
      <c r="Q14" s="437" t="str">
        <f>A!L469</f>
        <v/>
      </c>
    </row>
    <row r="15" spans="1:17" customFormat="false" ht="9.75" customHeight="1">
      <c r="A15" s="432"/>
      <c r="B15" s="418" t="s">
        <v>336</v>
      </c>
      <c r="C15" s="434">
        <f>A!J470</f>
        <v>0.8600000000000001</v>
      </c>
      <c r="D15" s="434">
        <f>A!D470</f>
        <v>0.82499999999999996</v>
      </c>
      <c r="E15" s="434">
        <f>A!C470</f>
        <v>0.93989999999999974</v>
      </c>
      <c r="F15" s="434">
        <f>A!B470</f>
        <v>0.90100000000000002</v>
      </c>
      <c r="G15" s="434">
        <f>A!K470</f>
        <v>0.86753717146535769</v>
      </c>
      <c r="H15" s="434">
        <f>A!E470</f>
        <v>0.87767000000003015</v>
      </c>
      <c r="I15" s="435">
        <f>A!F470</f>
        <v>0.88334037754326</v>
      </c>
      <c r="J15" s="434">
        <f t="shared" si="0"/>
        <v>0.82499999999999996</v>
      </c>
      <c r="K15" s="434">
        <f t="shared" si="1"/>
        <v>0.93989999999999974</v>
      </c>
      <c r="L15" s="327">
        <f t="shared" si="2"/>
        <v>0.13356786182251093</v>
      </c>
      <c r="M15" s="434">
        <f>A!G470</f>
        <v>0.86071062377300978</v>
      </c>
      <c r="N15" s="434">
        <f>A!H470</f>
        <v>0.8600000000000001</v>
      </c>
      <c r="O15" s="435">
        <f>A!I470</f>
        <v>0.8600000000000001</v>
      </c>
      <c r="P15" s="436"/>
      <c r="Q15" s="437" t="str">
        <f>A!L470</f>
        <v/>
      </c>
    </row>
    <row r="16" spans="1:17" customFormat="false" ht="9.75" customHeight="1">
      <c r="A16" s="432"/>
      <c r="B16" s="418" t="s">
        <v>337</v>
      </c>
      <c r="C16" s="434">
        <f>A!J471</f>
        <v>-0.60999999999999988</v>
      </c>
      <c r="D16" s="434">
        <f>A!D471</f>
        <v>-0.6080000000000001</v>
      </c>
      <c r="E16" s="434">
        <f>A!C471</f>
        <v>-0.54380000000000006</v>
      </c>
      <c r="F16" s="434">
        <f>A!B471</f>
        <v>-0.56062609183825129</v>
      </c>
      <c r="G16" s="434">
        <f>A!K471</f>
        <v>-0.62930191663860136</v>
      </c>
      <c r="H16" s="434">
        <f>A!E471</f>
        <v>-0.61123999999996981</v>
      </c>
      <c r="I16" s="435">
        <f>A!F471</f>
        <v>-0.62750050348152975</v>
      </c>
      <c r="J16" s="434">
        <f t="shared" si="0"/>
        <v>-0.62930191663860136</v>
      </c>
      <c r="K16" s="434">
        <f t="shared" si="1"/>
        <v>-0.54380000000000006</v>
      </c>
      <c r="L16" s="327">
        <f t="shared" si="2"/>
        <v>0.13870801794802429</v>
      </c>
      <c r="M16" s="434">
        <f>A!G471</f>
        <v>-0.6292496231322402</v>
      </c>
      <c r="N16" s="434">
        <f>A!H471</f>
        <v>-0.60999999999999988</v>
      </c>
      <c r="O16" s="435">
        <f>A!I471</f>
        <v>-0.60999999999999988</v>
      </c>
      <c r="P16" s="436"/>
      <c r="Q16" s="437" t="str">
        <f>A!L471</f>
        <v/>
      </c>
    </row>
    <row r="17" spans="1:17" customFormat="false" ht="9.75" customHeight="1">
      <c r="A17" s="432"/>
      <c r="B17" s="418" t="s">
        <v>338</v>
      </c>
      <c r="C17" s="434">
        <f>A!J472</f>
        <v>0.24000000000000021</v>
      </c>
      <c r="D17" s="434">
        <f>A!D472</f>
        <v>0.28799999999999981</v>
      </c>
      <c r="E17" s="434">
        <f>A!C472</f>
        <v>0.20860000000000012</v>
      </c>
      <c r="F17" s="434">
        <f>A!B472</f>
        <v>0.28537390816174879</v>
      </c>
      <c r="G17" s="434">
        <f>A!K472</f>
        <v>0.25377166591297273</v>
      </c>
      <c r="H17" s="434">
        <f>A!E472</f>
        <v>0.24097000000005009</v>
      </c>
      <c r="I17" s="435">
        <f>A!F472</f>
        <v>0.24631136803938025</v>
      </c>
      <c r="J17" s="434">
        <f t="shared" si="0"/>
        <v>0.20860000000000012</v>
      </c>
      <c r="K17" s="434">
        <f t="shared" si="1"/>
        <v>0.28799999999999981</v>
      </c>
      <c r="L17" s="327">
        <f t="shared" si="2"/>
        <v>0.31852308750304176</v>
      </c>
      <c r="M17" s="434">
        <f>A!G472</f>
        <v>0.24782648211559977</v>
      </c>
      <c r="N17" s="434">
        <f>A!H472</f>
        <v>0.25</v>
      </c>
      <c r="O17" s="435">
        <f>A!I472</f>
        <v>0.25</v>
      </c>
      <c r="P17" s="436"/>
      <c r="Q17" s="437" t="str">
        <f>A!L472</f>
        <v/>
      </c>
    </row>
    <row r="18" spans="1:17" customFormat="false" ht="9.75" customHeight="1">
      <c r="A18" s="432"/>
      <c r="B18" s="418" t="s">
        <v>339</v>
      </c>
      <c r="C18" s="434">
        <f>A!J473</f>
        <v>0.21999999999999975</v>
      </c>
      <c r="D18" s="434">
        <f>A!D473</f>
        <v>0.20999999999999996</v>
      </c>
      <c r="E18" s="434">
        <f>A!C473</f>
        <v>0.19830000000000014</v>
      </c>
      <c r="F18" s="434">
        <f>A!B473</f>
        <v>0.25</v>
      </c>
      <c r="G18" s="434">
        <f>A!K473</f>
        <v>0.20665499525211484</v>
      </c>
      <c r="H18" s="434">
        <f>A!E473</f>
        <v>0.19554999999995015</v>
      </c>
      <c r="I18" s="435">
        <f>A!F473</f>
        <v>0.18653552096213</v>
      </c>
      <c r="J18" s="434">
        <f t="shared" si="0"/>
        <v>0.18653552096213</v>
      </c>
      <c r="K18" s="434">
        <f t="shared" si="1"/>
        <v>0.25</v>
      </c>
      <c r="L18" s="327">
        <f t="shared" si="2"/>
        <v>0.30432143219056418</v>
      </c>
      <c r="M18" s="434">
        <f>A!G473</f>
        <v>0.20563269285085006</v>
      </c>
      <c r="N18" s="434">
        <f>A!H473</f>
        <v>0.20999999999999996</v>
      </c>
      <c r="O18" s="435">
        <f>A!I473</f>
        <v>0.20999999999999996</v>
      </c>
      <c r="P18" s="436"/>
      <c r="Q18" s="437" t="str">
        <f>A!L473</f>
        <v/>
      </c>
    </row>
    <row r="19" spans="1:17" customFormat="false" ht="9.75" customHeight="1">
      <c r="A19" s="432"/>
      <c r="B19" s="418" t="s">
        <v>340</v>
      </c>
      <c r="C19" s="434">
        <f>A!J474</f>
        <v>-0.91999999999999993</v>
      </c>
      <c r="D19" s="434">
        <f>A!D474</f>
        <v>-0.91999999999999993</v>
      </c>
      <c r="E19" s="434">
        <f>A!C474</f>
        <v>-0.9144000000000001</v>
      </c>
      <c r="F19" s="434">
        <f>A!B474</f>
        <v>-0.9647378998492715</v>
      </c>
      <c r="G19" s="434">
        <f>A!K474</f>
        <v>-0.91963251148596203</v>
      </c>
      <c r="H19" s="434">
        <f>A!E474</f>
        <v>-0.91948000000002006</v>
      </c>
      <c r="I19" s="435">
        <f>A!F474</f>
        <v>-0.91504517643309002</v>
      </c>
      <c r="J19" s="434">
        <f t="shared" si="0"/>
        <v>-0.9647378998492715</v>
      </c>
      <c r="K19" s="434">
        <f t="shared" si="1"/>
        <v>-0.9144000000000001</v>
      </c>
      <c r="L19" s="327">
        <f t="shared" si="2"/>
        <v>5.5449747040932085E-2</v>
      </c>
      <c r="M19" s="434">
        <f>A!G474</f>
        <v>-0.90343351605082001</v>
      </c>
      <c r="N19" s="434">
        <f>A!H474</f>
        <v>-0.9099999999999997</v>
      </c>
      <c r="O19" s="435">
        <f>A!I474</f>
        <v>-0.9099999999999997</v>
      </c>
      <c r="P19" s="436"/>
      <c r="Q19" s="437" t="str">
        <f>A!L474</f>
        <v/>
      </c>
    </row>
    <row r="20" spans="1:17" customFormat="false" ht="9.75" customHeight="1">
      <c r="A20" s="432"/>
      <c r="B20" s="418" t="s">
        <v>341</v>
      </c>
      <c r="C20" s="434">
        <f>A!J475</f>
        <v>-0.24000000000000021</v>
      </c>
      <c r="D20" s="434">
        <f>A!D475</f>
        <v>-0.23999999999999977</v>
      </c>
      <c r="E20" s="434">
        <f>A!C475</f>
        <v>-0.22520000000000007</v>
      </c>
      <c r="F20" s="434">
        <f>A!B475</f>
        <v>-0.22300000000000031</v>
      </c>
      <c r="G20" s="434">
        <f>A!K475</f>
        <v>-0.25934596885868677</v>
      </c>
      <c r="H20" s="434">
        <f>A!E475</f>
        <v>-0.25525000000008014</v>
      </c>
      <c r="I20" s="435">
        <f>A!F475</f>
        <v>-0.27013188177110026</v>
      </c>
      <c r="J20" s="434">
        <f t="shared" si="0"/>
        <v>-0.27013188177110026</v>
      </c>
      <c r="K20" s="434">
        <f t="shared" si="1"/>
        <v>-0.22300000000000031</v>
      </c>
      <c r="L20" s="327">
        <f t="shared" si="2"/>
        <v>0.19104030520286208</v>
      </c>
      <c r="M20" s="434">
        <f>A!G475</f>
        <v>-0.26013515191547976</v>
      </c>
      <c r="N20" s="434">
        <f>A!H475</f>
        <v>-0.23999999999999977</v>
      </c>
      <c r="O20" s="435">
        <f>A!I475</f>
        <v>-0.23999999999999977</v>
      </c>
      <c r="P20" s="436"/>
      <c r="Q20" s="437" t="str">
        <f>A!L475</f>
        <v/>
      </c>
    </row>
    <row r="21" spans="1:17" customFormat="false" ht="9.75" customHeight="1">
      <c r="A21" s="432"/>
      <c r="B21" s="418" t="s">
        <v>342</v>
      </c>
      <c r="C21" s="434">
        <f>A!J476</f>
        <v>0.41999999999999993</v>
      </c>
      <c r="D21" s="434">
        <f>A!D476</f>
        <v>0.41000000000000014</v>
      </c>
      <c r="E21" s="434">
        <f>A!C476</f>
        <v>0.41670000000000007</v>
      </c>
      <c r="F21" s="434">
        <f>A!B476</f>
        <v>0.32599999999999962</v>
      </c>
      <c r="G21" s="434">
        <f>A!K476</f>
        <v>0.38876814407807503</v>
      </c>
      <c r="H21" s="434">
        <f>A!E476</f>
        <v>0.39756999999997022</v>
      </c>
      <c r="I21" s="435">
        <f>A!F476</f>
        <v>0.38161578442002986</v>
      </c>
      <c r="J21" s="434">
        <f t="shared" si="0"/>
        <v>0.32599999999999962</v>
      </c>
      <c r="K21" s="434">
        <f t="shared" si="1"/>
        <v>0.41999999999999993</v>
      </c>
      <c r="L21" s="327">
        <f t="shared" si="2"/>
        <v>0.22833561279110273</v>
      </c>
      <c r="M21" s="434">
        <f>A!G476</f>
        <v>0.4150241670710999</v>
      </c>
      <c r="N21" s="434">
        <f>A!H476</f>
        <v>0.41000000000000014</v>
      </c>
      <c r="O21" s="435">
        <f>A!I476</f>
        <v>0.41000000000000014</v>
      </c>
      <c r="P21" s="436"/>
      <c r="Q21" s="437" t="str">
        <f>A!L476</f>
        <v/>
      </c>
    </row>
    <row r="22" spans="1:17" customFormat="false" ht="9.75" customHeight="1">
      <c r="A22" s="432"/>
      <c r="B22" s="418" t="s">
        <v>343</v>
      </c>
      <c r="C22" s="434">
        <f>A!J477</f>
        <v>0.66000000000000014</v>
      </c>
      <c r="D22" s="434">
        <f>A!D477</f>
        <v>0.64999999999999991</v>
      </c>
      <c r="E22" s="434">
        <f>A!C477</f>
        <v>0.64190000000000014</v>
      </c>
      <c r="F22" s="434">
        <f>A!B477</f>
        <v>0.54899999999999993</v>
      </c>
      <c r="G22" s="434">
        <f>A!K477</f>
        <v>0.6481141129367618</v>
      </c>
      <c r="H22" s="434">
        <f>A!E477</f>
        <v>0.65282000000005036</v>
      </c>
      <c r="I22" s="435">
        <f>A!F477</f>
        <v>0.65174766619113012</v>
      </c>
      <c r="J22" s="434">
        <f t="shared" si="0"/>
        <v>0.54899999999999993</v>
      </c>
      <c r="K22" s="434">
        <f t="shared" si="1"/>
        <v>0.66000000000000014</v>
      </c>
      <c r="L22" s="327">
        <f t="shared" si="2"/>
        <v>0.16859399482308965</v>
      </c>
      <c r="M22" s="434">
        <f>A!G477</f>
        <v>0.67515931898657966</v>
      </c>
      <c r="N22" s="434">
        <f>A!H477</f>
        <v>0.64999999999999991</v>
      </c>
      <c r="O22" s="435">
        <f>A!I477</f>
        <v>0.64999999999999991</v>
      </c>
      <c r="P22" s="436"/>
      <c r="Q22" s="437" t="str">
        <f>A!L477</f>
        <v/>
      </c>
    </row>
    <row r="23" spans="1:17" customFormat="false" ht="9.75" customHeight="1">
      <c r="A23" s="432"/>
      <c r="B23" s="418" t="s">
        <v>344</v>
      </c>
      <c r="C23" s="434">
        <f>A!J478</f>
        <v>-1.19</v>
      </c>
      <c r="D23" s="434">
        <f>A!D478</f>
        <v>-1.19</v>
      </c>
      <c r="E23" s="434">
        <f>A!C478</f>
        <v>-1.2098</v>
      </c>
      <c r="F23" s="434">
        <f>A!B478</f>
        <v>-1.2029661963441702</v>
      </c>
      <c r="G23" s="434">
        <f>A!K478</f>
        <v>-1.191115366694611</v>
      </c>
      <c r="H23" s="434">
        <f>A!E478</f>
        <v>-1.1959600000000403</v>
      </c>
      <c r="I23" s="435">
        <f>A!F478</f>
        <v>-1.1975801927030001</v>
      </c>
      <c r="J23" s="434">
        <f t="shared" si="0"/>
        <v>-1.2098</v>
      </c>
      <c r="K23" s="434">
        <f t="shared" si="1"/>
        <v>-1.19</v>
      </c>
      <c r="L23" s="327">
        <f t="shared" si="2"/>
        <v>1.660827890559597E-2</v>
      </c>
      <c r="M23" s="434">
        <f>A!G478</f>
        <v>-1.1965295331104997</v>
      </c>
      <c r="N23" s="434">
        <f>A!H478</f>
        <v>-1.19</v>
      </c>
      <c r="O23" s="435">
        <f>A!I478</f>
        <v>-1.19</v>
      </c>
      <c r="P23" s="436"/>
      <c r="Q23" s="437" t="str">
        <f>A!L478</f>
        <v/>
      </c>
    </row>
    <row r="24" spans="1:17" customFormat="false" ht="9.75" customHeight="1">
      <c r="A24" s="432"/>
      <c r="B24" s="418" t="s">
        <v>345</v>
      </c>
      <c r="C24" s="434">
        <f>A!J479</f>
        <v>-0.62999999999999989</v>
      </c>
      <c r="D24" s="434">
        <f>A!D479</f>
        <v>-0.62999999999999989</v>
      </c>
      <c r="E24" s="434">
        <f>A!C479</f>
        <v>-0.59770000000000012</v>
      </c>
      <c r="F24" s="434">
        <f>A!B479</f>
        <v>-0.56899999999999995</v>
      </c>
      <c r="G24" s="434">
        <f>A!K479</f>
        <v>-0.64901920168563931</v>
      </c>
      <c r="H24" s="434">
        <f>A!E479</f>
        <v>-0.63762000000001029</v>
      </c>
      <c r="I24" s="435">
        <f>A!F479</f>
        <v>-0.65027313878217985</v>
      </c>
      <c r="J24" s="434">
        <f t="shared" si="0"/>
        <v>-0.65027313878217985</v>
      </c>
      <c r="K24" s="434">
        <f t="shared" si="1"/>
        <v>-0.56899999999999995</v>
      </c>
      <c r="L24" s="327">
        <f t="shared" si="2"/>
        <v>0.12726550638376244</v>
      </c>
      <c r="M24" s="434">
        <f>A!G479</f>
        <v>-0.65583268141262963</v>
      </c>
      <c r="N24" s="434">
        <f>A!H479</f>
        <v>-0.62999999999999989</v>
      </c>
      <c r="O24" s="435">
        <f>A!I479</f>
        <v>-0.62999999999999989</v>
      </c>
      <c r="P24" s="436"/>
      <c r="Q24" s="437" t="str">
        <f>A!L479</f>
        <v/>
      </c>
    </row>
    <row r="25" spans="1:17" customFormat="false" ht="9.75" customHeight="1">
      <c r="A25" s="432"/>
      <c r="B25" s="418" t="s">
        <v>346</v>
      </c>
      <c r="C25" s="434">
        <f>A!J480</f>
        <v>0.64000000000000012</v>
      </c>
      <c r="D25" s="434">
        <f>A!D480</f>
        <v>0.67600000000000016</v>
      </c>
      <c r="E25" s="434">
        <f>A!C480</f>
        <v>0.57140000000000013</v>
      </c>
      <c r="F25" s="434">
        <f>A!B480</f>
        <v>0.60299999999999976</v>
      </c>
      <c r="G25" s="434">
        <f>A!K480</f>
        <v>0.6228225249440098</v>
      </c>
      <c r="H25" s="434">
        <f>A!E480</f>
        <v>0.61215999999997983</v>
      </c>
      <c r="I25" s="435">
        <f>A!F480</f>
        <v>0.60515451715876001</v>
      </c>
      <c r="J25" s="434">
        <f t="shared" si="0"/>
        <v>0.57140000000000013</v>
      </c>
      <c r="K25" s="434">
        <f t="shared" si="1"/>
        <v>0.67600000000000016</v>
      </c>
      <c r="L25" s="327">
        <f t="shared" si="2"/>
        <v>0.16375583529625237</v>
      </c>
      <c r="M25" s="434">
        <f>A!G480</f>
        <v>0.63626759090631024</v>
      </c>
      <c r="N25" s="434">
        <f>A!H480</f>
        <v>0.64000000000000012</v>
      </c>
      <c r="O25" s="435">
        <f>A!I480</f>
        <v>0.64000000000000012</v>
      </c>
      <c r="P25" s="436"/>
      <c r="Q25" s="437" t="str">
        <f>A!L480</f>
        <v/>
      </c>
    </row>
    <row r="26" spans="1:17" customFormat="false" ht="9.75" customHeight="1">
      <c r="A26" s="432"/>
      <c r="B26" s="418" t="s">
        <v>347</v>
      </c>
      <c r="C26" s="434">
        <f>A!J481</f>
        <v>-1.1000000000000001</v>
      </c>
      <c r="D26" s="434">
        <f>A!D481</f>
        <v>-1.1000000000000001</v>
      </c>
      <c r="E26" s="434">
        <f>A!C481</f>
        <v>-1.1267</v>
      </c>
      <c r="F26" s="434">
        <f>A!B481</f>
        <v>-1.1199999999999997</v>
      </c>
      <c r="G26" s="434">
        <f>A!K481</f>
        <v>-1.0909070452237333</v>
      </c>
      <c r="H26" s="434">
        <f>A!E481</f>
        <v>-1.0938100000000297</v>
      </c>
      <c r="I26" s="435">
        <f>A!F481</f>
        <v>-1.0993978833917799</v>
      </c>
      <c r="J26" s="434">
        <f t="shared" si="0"/>
        <v>-1.1267</v>
      </c>
      <c r="K26" s="434">
        <f t="shared" si="1"/>
        <v>-1.0909070452237333</v>
      </c>
      <c r="L26" s="327">
        <f t="shared" si="2"/>
        <v>3.2617022465854018E-2</v>
      </c>
      <c r="M26" s="434">
        <f>A!G481</f>
        <v>-1.0921111803265502</v>
      </c>
      <c r="N26" s="434">
        <f>A!H481</f>
        <v>-1.1000000000000001</v>
      </c>
      <c r="O26" s="435">
        <f>A!I481</f>
        <v>-1.1000000000000001</v>
      </c>
      <c r="P26" s="436"/>
      <c r="Q26" s="437" t="str">
        <f>A!L481</f>
        <v/>
      </c>
    </row>
    <row r="27" spans="1:17" customFormat="false" ht="9.75" customHeight="1">
      <c r="A27" s="432"/>
      <c r="B27" s="418" t="s">
        <v>348</v>
      </c>
      <c r="C27" s="434">
        <f>A!J482</f>
        <v>-0.54</v>
      </c>
      <c r="D27" s="434">
        <f>A!D482</f>
        <v>-0.54</v>
      </c>
      <c r="E27" s="434">
        <f>A!C482</f>
        <v>-0.51460000000000017</v>
      </c>
      <c r="F27" s="434">
        <f>A!B482</f>
        <v>-0.48603380365582938</v>
      </c>
      <c r="G27" s="434">
        <f>A!K482</f>
        <v>-0.54881088021476154</v>
      </c>
      <c r="H27" s="434">
        <f>A!E482</f>
        <v>-0.53546999999999967</v>
      </c>
      <c r="I27" s="435">
        <f>A!F482</f>
        <v>-0.55209082947095967</v>
      </c>
      <c r="J27" s="434">
        <f t="shared" si="0"/>
        <v>-0.55209082947095967</v>
      </c>
      <c r="K27" s="434">
        <f t="shared" si="1"/>
        <v>-0.48603380365582938</v>
      </c>
      <c r="L27" s="327">
        <f t="shared" si="2"/>
        <v>0.1214719485833913</v>
      </c>
      <c r="M27" s="434">
        <f>A!G482</f>
        <v>-0.55141432862868012</v>
      </c>
      <c r="N27" s="434">
        <f>A!H482</f>
        <v>-0.54</v>
      </c>
      <c r="O27" s="435">
        <f>A!I482</f>
        <v>-0.54</v>
      </c>
      <c r="P27" s="436"/>
      <c r="Q27" s="437" t="str">
        <f>A!L482</f>
        <v/>
      </c>
    </row>
    <row r="28" spans="1:17" customFormat="false" ht="9.75" customHeight="1">
      <c r="A28" s="432"/>
      <c r="B28" s="418" t="s">
        <v>349</v>
      </c>
      <c r="C28" s="434">
        <f>A!J483</f>
        <v>0.40000000000000013</v>
      </c>
      <c r="D28" s="434">
        <f>A!D483</f>
        <v>0.40100000000000002</v>
      </c>
      <c r="E28" s="434">
        <f>A!C483</f>
        <v>0.38459999999999983</v>
      </c>
      <c r="F28" s="434">
        <f>A!B483</f>
        <v>0.38400000000000012</v>
      </c>
      <c r="G28" s="434">
        <f>A!K483</f>
        <v>0.39945265118563422</v>
      </c>
      <c r="H28" s="434">
        <f>A!E483</f>
        <v>0.39601999999998028</v>
      </c>
      <c r="I28" s="435">
        <f>A!F483</f>
        <v>0.3890970113102401</v>
      </c>
      <c r="J28" s="434">
        <f t="shared" si="0"/>
        <v>0.38400000000000012</v>
      </c>
      <c r="K28" s="434">
        <f t="shared" si="1"/>
        <v>0.40100000000000002</v>
      </c>
      <c r="L28" s="327">
        <f t="shared" si="2"/>
        <v>4.2328322168259727E-2</v>
      </c>
      <c r="M28" s="434">
        <f>A!G483</f>
        <v>0.40486703435276983</v>
      </c>
      <c r="N28" s="434">
        <f>A!H483</f>
        <v>0.40000000000000013</v>
      </c>
      <c r="O28" s="435">
        <f>A!I483</f>
        <v>0.40000000000000013</v>
      </c>
      <c r="P28" s="436"/>
      <c r="Q28" s="437" t="str">
        <f>A!L483</f>
        <v/>
      </c>
    </row>
    <row r="29" spans="1:17" customFormat="false" ht="11" customHeight="1" thickBot="1">
      <c r="A29" s="432"/>
      <c r="B29" s="438" t="s">
        <v>350</v>
      </c>
      <c r="C29" s="441">
        <f>A!J484</f>
        <v>1.23</v>
      </c>
      <c r="D29" s="441">
        <f>A!D484</f>
        <v>1.2210000000000001</v>
      </c>
      <c r="E29" s="441">
        <f>A!C484</f>
        <v>1.2372999999999998</v>
      </c>
      <c r="F29" s="441">
        <f>A!B484</f>
        <v>1.3015917611003105</v>
      </c>
      <c r="G29" s="434">
        <f>A!K484</f>
        <v>1.2431006055417702</v>
      </c>
      <c r="H29" s="441">
        <f>A!E484</f>
        <v>1.2084199999999901</v>
      </c>
      <c r="I29" s="442">
        <f>A!F484</f>
        <v>1.1917826076518701</v>
      </c>
      <c r="J29" s="441">
        <f t="shared" si="0"/>
        <v>1.1917826076518701</v>
      </c>
      <c r="K29" s="441">
        <f t="shared" si="1"/>
        <v>1.3015917611003105</v>
      </c>
      <c r="L29" s="327">
        <f t="shared" si="2"/>
        <v>8.9233971620875679E-2</v>
      </c>
      <c r="M29" s="441">
        <f>A!G484</f>
        <v>1.23172697753435</v>
      </c>
      <c r="N29" s="441">
        <f>A!H484</f>
        <v>1.23</v>
      </c>
      <c r="O29" s="442">
        <f>A!I484</f>
        <v>1.23</v>
      </c>
      <c r="P29" s="436"/>
      <c r="Q29" s="437" t="str">
        <f>A!L484</f>
        <v/>
      </c>
    </row>
    <row r="30" spans="1:17" customFormat="false" ht="12" customHeight="1" thickTop="1">
      <c r="A30" s="447"/>
      <c r="B30" s="443" t="s">
        <v>182</v>
      </c>
      <c r="C30" s="445"/>
      <c r="D30" s="445"/>
      <c r="E30" s="423"/>
      <c r="F30" s="423"/>
      <c r="G30" s="416"/>
      <c r="H30" s="416"/>
      <c r="I30" s="417"/>
      <c r="J30" s="611" t="s">
        <v>391</v>
      </c>
      <c r="K30" s="612"/>
      <c r="L30" s="613"/>
      <c r="M30" s="423"/>
      <c r="N30" s="423"/>
      <c r="O30" s="419"/>
      <c r="P30" s="418"/>
      <c r="Q30" s="316">
        <f>YourData!$J$5</f>
        <v>40179</v>
      </c>
    </row>
    <row r="31" spans="1:17" customFormat="false" ht="12" customHeight="1">
      <c r="A31" s="448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18"/>
      <c r="Q31" s="558" t="str">
        <f>A!$L$21</f>
        <v>Tested Prg</v>
      </c>
    </row>
    <row r="32" spans="1:17" customFormat="false" ht="12" customHeight="1">
      <c r="A32" s="448"/>
      <c r="B32" s="425" t="s">
        <v>828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390</v>
      </c>
      <c r="M32" s="426" t="s">
        <v>161</v>
      </c>
      <c r="N32" s="426" t="s">
        <v>49</v>
      </c>
      <c r="O32" s="427" t="s">
        <v>50</v>
      </c>
      <c r="P32" s="428"/>
      <c r="Q32" s="559" t="str">
        <f>A!$L$22</f>
        <v>Org</v>
      </c>
    </row>
    <row r="33" spans="1:17" customFormat="false" ht="9.75" customHeight="1">
      <c r="A33" s="431"/>
      <c r="B33" s="418" t="s">
        <v>351</v>
      </c>
      <c r="C33" s="430">
        <f>A!J576</f>
        <v>-35</v>
      </c>
      <c r="D33" s="430">
        <f>A!D576</f>
        <v>-34</v>
      </c>
      <c r="E33" s="430">
        <f>A!C576</f>
        <v>-37.889999999999873</v>
      </c>
      <c r="F33" s="430">
        <f>A!B576</f>
        <v>-38.393903868698544</v>
      </c>
      <c r="G33" s="430">
        <f>A!K576</f>
        <v>-34.580899999999929</v>
      </c>
      <c r="H33" s="430">
        <f>A!E576</f>
        <v>-35.125440000020262</v>
      </c>
      <c r="I33" s="431">
        <f>A!F576</f>
        <v>-34.712900000049558</v>
      </c>
      <c r="J33" s="430">
        <f t="shared" ref="J33:J51" si="3">MINA(C33:I33)</f>
        <v>-38.393903868698544</v>
      </c>
      <c r="K33" s="430">
        <f t="shared" ref="K33:K51" si="4">MAXA(C33:I33)</f>
        <v>-34</v>
      </c>
      <c r="L33" s="327">
        <f t="shared" ref="L33:L51" si="5">IF(AVERAGE(M33:O33)=0,0,ABS((K33-J33)/(AVERAGE(M33:O33))))</f>
        <v>0.12480782682588254</v>
      </c>
      <c r="M33" s="430">
        <f>A!G576</f>
        <v>-35.116065445040022</v>
      </c>
      <c r="N33" s="430">
        <f>A!H576</f>
        <v>-35.400000000000091</v>
      </c>
      <c r="O33" s="431">
        <f>A!I576</f>
        <v>-35.099999999999909</v>
      </c>
      <c r="P33" s="432"/>
      <c r="Q33" s="433" t="str">
        <f>A!L576</f>
        <v/>
      </c>
    </row>
    <row r="34" spans="1:17" customFormat="false" ht="9.75" customHeight="1">
      <c r="A34" s="431"/>
      <c r="B34" s="418" t="s">
        <v>333</v>
      </c>
      <c r="C34" s="430">
        <f>A!J577</f>
        <v>-16</v>
      </c>
      <c r="D34" s="430">
        <f>A!D577</f>
        <v>-17</v>
      </c>
      <c r="E34" s="430">
        <f>A!C577</f>
        <v>-40.099999999999909</v>
      </c>
      <c r="F34" s="430">
        <f>A!B577</f>
        <v>-16.412661195779492</v>
      </c>
      <c r="G34" s="430">
        <f>A!K577</f>
        <v>-16.162937777778097</v>
      </c>
      <c r="H34" s="430">
        <f>A!E577</f>
        <v>-16.181760000059967</v>
      </c>
      <c r="I34" s="431">
        <f>A!F577</f>
        <v>-16.425710000000436</v>
      </c>
      <c r="J34" s="430">
        <f t="shared" si="3"/>
        <v>-40.099999999999909</v>
      </c>
      <c r="K34" s="430">
        <f t="shared" si="4"/>
        <v>-16</v>
      </c>
      <c r="L34" s="327">
        <f t="shared" si="5"/>
        <v>1.4652884568718518</v>
      </c>
      <c r="M34" s="430">
        <f>A!G577</f>
        <v>-16.341820486560209</v>
      </c>
      <c r="N34" s="430">
        <f>A!H577</f>
        <v>-16.199999999999818</v>
      </c>
      <c r="O34" s="431">
        <f>A!I577</f>
        <v>-16.800000000000182</v>
      </c>
      <c r="P34" s="432"/>
      <c r="Q34" s="433" t="str">
        <f>A!L577</f>
        <v/>
      </c>
    </row>
    <row r="35" spans="1:17" customFormat="false" ht="9.75" customHeight="1">
      <c r="A35" s="431"/>
      <c r="B35" s="418" t="s">
        <v>334</v>
      </c>
      <c r="C35" s="430">
        <f>A!J578</f>
        <v>-51</v>
      </c>
      <c r="D35" s="430">
        <f>A!D578</f>
        <v>-51</v>
      </c>
      <c r="E35" s="430">
        <f>A!C578</f>
        <v>-77.989999999999782</v>
      </c>
      <c r="F35" s="430">
        <f>A!B578</f>
        <v>-54.806565064478036</v>
      </c>
      <c r="G35" s="430">
        <f>A!K578</f>
        <v>-50.743837777778026</v>
      </c>
      <c r="H35" s="430">
        <f>A!E578</f>
        <v>-51.307200000080229</v>
      </c>
      <c r="I35" s="431">
        <f>A!F578</f>
        <v>-51.138610000049994</v>
      </c>
      <c r="J35" s="430">
        <f t="shared" si="3"/>
        <v>-77.989999999999782</v>
      </c>
      <c r="K35" s="430">
        <f t="shared" si="4"/>
        <v>-50.743837777778026</v>
      </c>
      <c r="L35" s="327">
        <f t="shared" si="5"/>
        <v>0.52748839580029738</v>
      </c>
      <c r="M35" s="430">
        <f>A!G578</f>
        <v>-51.457885931600231</v>
      </c>
      <c r="N35" s="430">
        <f>A!H578</f>
        <v>-51.599999999999909</v>
      </c>
      <c r="O35" s="431">
        <f>A!I578</f>
        <v>-51.900000000000091</v>
      </c>
      <c r="P35" s="432"/>
      <c r="Q35" s="433" t="str">
        <f>A!L578</f>
        <v/>
      </c>
    </row>
    <row r="36" spans="1:17" customFormat="false" ht="9.75" customHeight="1">
      <c r="A36" s="431"/>
      <c r="B36" s="418" t="s">
        <v>335</v>
      </c>
      <c r="C36" s="430">
        <f>A!J579</f>
        <v>-3581</v>
      </c>
      <c r="D36" s="430">
        <f>A!D579</f>
        <v>-3581</v>
      </c>
      <c r="E36" s="430">
        <f>A!C579</f>
        <v>-3625.692</v>
      </c>
      <c r="F36" s="430">
        <f>A!B579</f>
        <v>-3578.8393903868696</v>
      </c>
      <c r="G36" s="430">
        <f>A!K579</f>
        <v>-3580.6485225000001</v>
      </c>
      <c r="H36" s="430">
        <f>A!E579</f>
        <v>-3580.7513280000471</v>
      </c>
      <c r="I36" s="431">
        <f>A!F579</f>
        <v>-3578.1796410000388</v>
      </c>
      <c r="J36" s="430">
        <f t="shared" si="3"/>
        <v>-3625.692</v>
      </c>
      <c r="K36" s="430">
        <f t="shared" si="4"/>
        <v>-3578.1796410000388</v>
      </c>
      <c r="L36" s="327">
        <f t="shared" si="5"/>
        <v>1.3267524903267764E-2</v>
      </c>
      <c r="M36" s="430">
        <f>A!G579</f>
        <v>-3581.0057815310342</v>
      </c>
      <c r="N36" s="430">
        <f>A!H579</f>
        <v>-3581.1</v>
      </c>
      <c r="O36" s="431">
        <f>A!I579</f>
        <v>-3581.2000000000003</v>
      </c>
      <c r="P36" s="432"/>
      <c r="Q36" s="433" t="str">
        <f>A!L579</f>
        <v/>
      </c>
    </row>
    <row r="37" spans="1:17" customFormat="false" ht="9.75" customHeight="1">
      <c r="A37" s="431"/>
      <c r="B37" s="418" t="s">
        <v>336</v>
      </c>
      <c r="C37" s="430">
        <f>A!J580</f>
        <v>-21</v>
      </c>
      <c r="D37" s="430">
        <f>A!D580</f>
        <v>-21</v>
      </c>
      <c r="E37" s="430">
        <f>A!C580</f>
        <v>-20.24799999999999</v>
      </c>
      <c r="F37" s="430">
        <f>A!B580</f>
        <v>-20.515826494724507</v>
      </c>
      <c r="G37" s="430">
        <f>A!K580</f>
        <v>-20.719071944444437</v>
      </c>
      <c r="H37" s="430">
        <f>A!E580</f>
        <v>-21.310464000003009</v>
      </c>
      <c r="I37" s="431">
        <f>A!F580</f>
        <v>-21.205162999999999</v>
      </c>
      <c r="J37" s="430">
        <f t="shared" si="3"/>
        <v>-21.310464000003009</v>
      </c>
      <c r="K37" s="430">
        <f t="shared" si="4"/>
        <v>-20.24799999999999</v>
      </c>
      <c r="L37" s="327">
        <f t="shared" si="5"/>
        <v>4.9274105564015812E-2</v>
      </c>
      <c r="M37" s="430">
        <f>A!G580</f>
        <v>-21.386958058895004</v>
      </c>
      <c r="N37" s="430">
        <f>A!H580</f>
        <v>-21.400000000000006</v>
      </c>
      <c r="O37" s="431">
        <f>A!I580</f>
        <v>-21.899999999999977</v>
      </c>
      <c r="P37" s="432"/>
      <c r="Q37" s="433" t="str">
        <f>A!L580</f>
        <v/>
      </c>
    </row>
    <row r="38" spans="1:17" customFormat="false" ht="9.75" customHeight="1">
      <c r="A38" s="431"/>
      <c r="B38" s="418" t="s">
        <v>337</v>
      </c>
      <c r="C38" s="430">
        <f>A!J581</f>
        <v>-3567</v>
      </c>
      <c r="D38" s="430">
        <f>A!D581</f>
        <v>-3568</v>
      </c>
      <c r="E38" s="430">
        <f>A!C581</f>
        <v>-3608.0499999999997</v>
      </c>
      <c r="F38" s="430">
        <f>A!B581</f>
        <v>-3560.9613130128955</v>
      </c>
      <c r="G38" s="430">
        <f>A!K581</f>
        <v>-3566.7866944444445</v>
      </c>
      <c r="H38" s="430">
        <f>A!E581</f>
        <v>-3566.9363520000297</v>
      </c>
      <c r="I38" s="431">
        <f>A!F581</f>
        <v>-3564.6719039999894</v>
      </c>
      <c r="J38" s="430">
        <f t="shared" si="3"/>
        <v>-3608.0499999999997</v>
      </c>
      <c r="K38" s="430">
        <f t="shared" si="4"/>
        <v>-3560.9613130128955</v>
      </c>
      <c r="L38" s="327">
        <f t="shared" si="5"/>
        <v>1.3199503742247015E-2</v>
      </c>
      <c r="M38" s="430">
        <f>A!G581</f>
        <v>-3567.2766741448891</v>
      </c>
      <c r="N38" s="430">
        <f>A!H581</f>
        <v>-3567.1</v>
      </c>
      <c r="O38" s="431">
        <f>A!I581</f>
        <v>-3568</v>
      </c>
      <c r="P38" s="432"/>
      <c r="Q38" s="433" t="str">
        <f>A!L581</f>
        <v/>
      </c>
    </row>
    <row r="39" spans="1:17" customFormat="false" ht="9.75" customHeight="1">
      <c r="A39" s="431"/>
      <c r="B39" s="418" t="s">
        <v>338</v>
      </c>
      <c r="C39" s="430">
        <f>A!J582</f>
        <v>752</v>
      </c>
      <c r="D39" s="430">
        <f>A!D582</f>
        <v>751</v>
      </c>
      <c r="E39" s="430">
        <f>A!C582</f>
        <v>739.19999999999982</v>
      </c>
      <c r="F39" s="430">
        <f>A!B582</f>
        <v>771.98124267291951</v>
      </c>
      <c r="G39" s="430">
        <f>A!K582</f>
        <v>745.6536827777777</v>
      </c>
      <c r="H39" s="430">
        <f>A!E582</f>
        <v>752.38463999993974</v>
      </c>
      <c r="I39" s="431">
        <f>A!F582</f>
        <v>751.79230000000962</v>
      </c>
      <c r="J39" s="430">
        <f t="shared" si="3"/>
        <v>739.19999999999982</v>
      </c>
      <c r="K39" s="430">
        <f t="shared" si="4"/>
        <v>771.98124267291951</v>
      </c>
      <c r="L39" s="327">
        <f t="shared" si="5"/>
        <v>4.3559570998243508E-2</v>
      </c>
      <c r="M39" s="430">
        <f>A!G582</f>
        <v>752.28357596370006</v>
      </c>
      <c r="N39" s="430">
        <f>A!H582</f>
        <v>752.39999999999964</v>
      </c>
      <c r="O39" s="431">
        <f>A!I582</f>
        <v>753</v>
      </c>
      <c r="P39" s="432"/>
      <c r="Q39" s="433" t="str">
        <f>A!L582</f>
        <v/>
      </c>
    </row>
    <row r="40" spans="1:17" customFormat="false" ht="9.75" customHeight="1">
      <c r="A40" s="431"/>
      <c r="B40" s="418" t="s">
        <v>339</v>
      </c>
      <c r="C40" s="430">
        <f>A!J583</f>
        <v>-16</v>
      </c>
      <c r="D40" s="430">
        <f>A!D583</f>
        <v>-17</v>
      </c>
      <c r="E40" s="430">
        <f>A!C583</f>
        <v>-26.402000000000044</v>
      </c>
      <c r="F40" s="430">
        <f>A!B583</f>
        <v>-19.05041031653036</v>
      </c>
      <c r="G40" s="430">
        <f>A!K583</f>
        <v>-17.673864444444007</v>
      </c>
      <c r="H40" s="430">
        <f>A!E583</f>
        <v>-16.927679999909742</v>
      </c>
      <c r="I40" s="431">
        <f>A!F583</f>
        <v>-16.146929999999884</v>
      </c>
      <c r="J40" s="430">
        <f t="shared" si="3"/>
        <v>-26.402000000000044</v>
      </c>
      <c r="K40" s="430">
        <f t="shared" si="4"/>
        <v>-16</v>
      </c>
      <c r="L40" s="327">
        <f t="shared" si="5"/>
        <v>0.59459850664326552</v>
      </c>
      <c r="M40" s="430">
        <f>A!G583</f>
        <v>-16.98247288101993</v>
      </c>
      <c r="N40" s="430">
        <f>A!H583</f>
        <v>-17.099999999999454</v>
      </c>
      <c r="O40" s="431">
        <f>A!I583</f>
        <v>-18.400000000000546</v>
      </c>
      <c r="P40" s="432"/>
      <c r="Q40" s="433" t="str">
        <f>A!L583</f>
        <v/>
      </c>
    </row>
    <row r="41" spans="1:17" customFormat="false" ht="9.75" customHeight="1">
      <c r="A41" s="431"/>
      <c r="B41" s="418" t="s">
        <v>340</v>
      </c>
      <c r="C41" s="430">
        <f>A!J584</f>
        <v>37</v>
      </c>
      <c r="D41" s="430">
        <f>A!D584</f>
        <v>38</v>
      </c>
      <c r="E41" s="430">
        <f>A!C584</f>
        <v>51.079999999999927</v>
      </c>
      <c r="F41" s="430">
        <f>A!B584</f>
        <v>40.445486518171492</v>
      </c>
      <c r="G41" s="430">
        <f>A!K584</f>
        <v>37.610582777777381</v>
      </c>
      <c r="H41" s="430">
        <f>A!E584</f>
        <v>37.000319999900057</v>
      </c>
      <c r="I41" s="431">
        <f>A!F584</f>
        <v>36.219259999989845</v>
      </c>
      <c r="J41" s="430">
        <f t="shared" si="3"/>
        <v>36.219259999989845</v>
      </c>
      <c r="K41" s="430">
        <f t="shared" si="4"/>
        <v>51.079999999999927</v>
      </c>
      <c r="L41" s="327">
        <f t="shared" si="5"/>
        <v>0.40000894406019155</v>
      </c>
      <c r="M41" s="430">
        <f>A!G584</f>
        <v>36.453057892929792</v>
      </c>
      <c r="N41" s="430">
        <f>A!H584</f>
        <v>37</v>
      </c>
      <c r="O41" s="431">
        <f>A!I584</f>
        <v>38</v>
      </c>
      <c r="P41" s="432"/>
      <c r="Q41" s="433" t="str">
        <f>A!L584</f>
        <v/>
      </c>
    </row>
    <row r="42" spans="1:17" customFormat="false" ht="9.75" customHeight="1">
      <c r="A42" s="431"/>
      <c r="B42" s="418" t="s">
        <v>341</v>
      </c>
      <c r="C42" s="430">
        <f>A!J585</f>
        <v>-2284</v>
      </c>
      <c r="D42" s="430">
        <f>A!D585</f>
        <v>-2285</v>
      </c>
      <c r="E42" s="430">
        <f>A!C585</f>
        <v>-2316.723</v>
      </c>
      <c r="F42" s="430">
        <f>A!B585</f>
        <v>-2291.0316529894494</v>
      </c>
      <c r="G42" s="430">
        <f>A!K585</f>
        <v>-2283.8548561111111</v>
      </c>
      <c r="H42" s="430">
        <f>A!E585</f>
        <v>-2285.3107199999595</v>
      </c>
      <c r="I42" s="431">
        <f>A!F585</f>
        <v>-2283.3939799999998</v>
      </c>
      <c r="J42" s="430">
        <f t="shared" si="3"/>
        <v>-2316.723</v>
      </c>
      <c r="K42" s="430">
        <f t="shared" si="4"/>
        <v>-2283.3939799999998</v>
      </c>
      <c r="L42" s="327">
        <f t="shared" si="5"/>
        <v>1.4582845937995073E-2</v>
      </c>
      <c r="M42" s="430">
        <f>A!G585</f>
        <v>-2285.1846961379301</v>
      </c>
      <c r="N42" s="430">
        <f>A!H585</f>
        <v>-2285.4999999999995</v>
      </c>
      <c r="O42" s="431">
        <f>A!I585</f>
        <v>-2285.8000000000002</v>
      </c>
      <c r="P42" s="432"/>
      <c r="Q42" s="433" t="str">
        <f>A!L585</f>
        <v/>
      </c>
    </row>
    <row r="43" spans="1:17" customFormat="false" ht="9.75" customHeight="1">
      <c r="A43" s="431"/>
      <c r="B43" s="418" t="s">
        <v>342</v>
      </c>
      <c r="C43" s="430">
        <f>A!J586</f>
        <v>-22</v>
      </c>
      <c r="D43" s="430">
        <f>A!D586</f>
        <v>-22</v>
      </c>
      <c r="E43" s="430">
        <f>A!C586</f>
        <v>-32.795999999999367</v>
      </c>
      <c r="F43" s="430">
        <f>A!B586</f>
        <v>7.033997655334133</v>
      </c>
      <c r="G43" s="430">
        <f>A!K586</f>
        <v>-27.514475555555691</v>
      </c>
      <c r="H43" s="430">
        <f>A!E586</f>
        <v>-22.384319999929176</v>
      </c>
      <c r="I43" s="431">
        <f>A!F586</f>
        <v>-20.928600000000188</v>
      </c>
      <c r="J43" s="430">
        <f t="shared" si="3"/>
        <v>-32.795999999999367</v>
      </c>
      <c r="K43" s="430">
        <f t="shared" si="4"/>
        <v>7.033997655334133</v>
      </c>
      <c r="L43" s="327">
        <f t="shared" si="5"/>
        <v>1.7251815782695623</v>
      </c>
      <c r="M43" s="430">
        <f>A!G586</f>
        <v>-22.262270401620299</v>
      </c>
      <c r="N43" s="430">
        <f>A!H586</f>
        <v>-22.5</v>
      </c>
      <c r="O43" s="431">
        <f>A!I586</f>
        <v>-24.5</v>
      </c>
      <c r="P43" s="432"/>
      <c r="Q43" s="433" t="str">
        <f>A!L586</f>
        <v/>
      </c>
    </row>
    <row r="44" spans="1:17" customFormat="false" ht="9.75" customHeight="1">
      <c r="A44" s="431"/>
      <c r="B44" s="418" t="s">
        <v>343</v>
      </c>
      <c r="C44" s="430">
        <f>A!J587</f>
        <v>2262</v>
      </c>
      <c r="D44" s="430">
        <f>A!D587</f>
        <v>2263</v>
      </c>
      <c r="E44" s="430">
        <f>A!C587</f>
        <v>2283.9270000000006</v>
      </c>
      <c r="F44" s="430">
        <f>A!B587</f>
        <v>2298.0656506447835</v>
      </c>
      <c r="G44" s="430">
        <f>A!K587</f>
        <v>2256.3403805555554</v>
      </c>
      <c r="H44" s="430">
        <f>A!E587</f>
        <v>2262.9264000000303</v>
      </c>
      <c r="I44" s="431">
        <f>A!F587</f>
        <v>2262.4653799999996</v>
      </c>
      <c r="J44" s="430">
        <f t="shared" si="3"/>
        <v>2256.3403805555554</v>
      </c>
      <c r="K44" s="430">
        <f t="shared" si="4"/>
        <v>2298.0656506447835</v>
      </c>
      <c r="L44" s="327">
        <f t="shared" si="5"/>
        <v>1.8442862546103285E-2</v>
      </c>
      <c r="M44" s="430">
        <f>A!G587</f>
        <v>2262.9224257363098</v>
      </c>
      <c r="N44" s="430">
        <f>A!H587</f>
        <v>2262.9999999999995</v>
      </c>
      <c r="O44" s="431">
        <f>A!I587</f>
        <v>2261.3000000000002</v>
      </c>
      <c r="P44" s="432"/>
      <c r="Q44" s="433" t="str">
        <f>A!L587</f>
        <v/>
      </c>
    </row>
    <row r="45" spans="1:17" customFormat="false" ht="9.75" customHeight="1">
      <c r="A45" s="431"/>
      <c r="B45" s="418" t="s">
        <v>344</v>
      </c>
      <c r="C45" s="430">
        <f>A!J588</f>
        <v>12</v>
      </c>
      <c r="D45" s="430">
        <f>A!D588</f>
        <v>40</v>
      </c>
      <c r="E45" s="430">
        <f>A!C588</f>
        <v>54.909999999999854</v>
      </c>
      <c r="F45" s="430">
        <f>A!B588</f>
        <v>48.065650644783091</v>
      </c>
      <c r="G45" s="430">
        <f>A!K588</f>
        <v>41.381823888888903</v>
      </c>
      <c r="H45" s="430">
        <f>A!E588</f>
        <v>39.916799999909927</v>
      </c>
      <c r="I45" s="431">
        <f>A!F588</f>
        <v>39.843300000000454</v>
      </c>
      <c r="J45" s="430">
        <f t="shared" si="3"/>
        <v>12</v>
      </c>
      <c r="K45" s="430">
        <f t="shared" si="4"/>
        <v>54.909999999999854</v>
      </c>
      <c r="L45" s="327">
        <f t="shared" si="5"/>
        <v>1.0731257105722583</v>
      </c>
      <c r="M45" s="430">
        <f>A!G588</f>
        <v>39.857986964409974</v>
      </c>
      <c r="N45" s="430">
        <f>A!H588</f>
        <v>40</v>
      </c>
      <c r="O45" s="431">
        <f>A!I588</f>
        <v>40.099999999999454</v>
      </c>
      <c r="P45" s="432"/>
      <c r="Q45" s="433" t="str">
        <f>A!L588</f>
        <v/>
      </c>
    </row>
    <row r="46" spans="1:17" customFormat="false" ht="9.75" customHeight="1">
      <c r="A46" s="431"/>
      <c r="B46" s="418" t="s">
        <v>345</v>
      </c>
      <c r="C46" s="430">
        <f>A!J589</f>
        <v>-3917</v>
      </c>
      <c r="D46" s="430">
        <f>A!D589</f>
        <v>-3918</v>
      </c>
      <c r="E46" s="430">
        <f>A!C589</f>
        <v>-3937.3770000000004</v>
      </c>
      <c r="F46" s="430">
        <f>A!B589</f>
        <v>-3956.0375146541624</v>
      </c>
      <c r="G46" s="430">
        <f>A!K589</f>
        <v>-3906.9062252777776</v>
      </c>
      <c r="H46" s="430">
        <f>A!E589</f>
        <v>-3917.4226560000443</v>
      </c>
      <c r="I46" s="431">
        <f>A!F589</f>
        <v>-3916.4295949999996</v>
      </c>
      <c r="J46" s="430">
        <f t="shared" si="3"/>
        <v>-3956.0375146541624</v>
      </c>
      <c r="K46" s="430">
        <f t="shared" si="4"/>
        <v>-3906.9062252777776</v>
      </c>
      <c r="L46" s="327">
        <f t="shared" si="5"/>
        <v>1.2542624807998634E-2</v>
      </c>
      <c r="M46" s="430">
        <f>A!G589</f>
        <v>-3917.7372298818045</v>
      </c>
      <c r="N46" s="430">
        <f>A!H589</f>
        <v>-3917.5999999999995</v>
      </c>
      <c r="O46" s="431">
        <f>A!I589</f>
        <v>-3916.1000000000004</v>
      </c>
      <c r="P46" s="432"/>
      <c r="Q46" s="433" t="str">
        <f>A!L589</f>
        <v/>
      </c>
    </row>
    <row r="47" spans="1:17" customFormat="false" ht="9.75" customHeight="1">
      <c r="A47" s="431"/>
      <c r="B47" s="418" t="s">
        <v>346</v>
      </c>
      <c r="C47" s="430">
        <f>A!J590</f>
        <v>380</v>
      </c>
      <c r="D47" s="430">
        <f>A!D590</f>
        <v>379</v>
      </c>
      <c r="E47" s="430">
        <f>A!C590</f>
        <v>377.077</v>
      </c>
      <c r="F47" s="430">
        <f>A!B590</f>
        <v>383.93903868698715</v>
      </c>
      <c r="G47" s="430">
        <f>A!K590</f>
        <v>378.01967638888885</v>
      </c>
      <c r="H47" s="430">
        <f>A!E590</f>
        <v>379.51401599999599</v>
      </c>
      <c r="I47" s="431">
        <f>A!F590</f>
        <v>379.10600899999906</v>
      </c>
      <c r="J47" s="430">
        <f t="shared" si="3"/>
        <v>377.077</v>
      </c>
      <c r="K47" s="430">
        <f t="shared" si="4"/>
        <v>383.93903868698715</v>
      </c>
      <c r="L47" s="327">
        <f t="shared" si="5"/>
        <v>1.8068128171099804E-2</v>
      </c>
      <c r="M47" s="430">
        <f>A!G590</f>
        <v>379.56074982516407</v>
      </c>
      <c r="N47" s="430">
        <f>A!H590</f>
        <v>379.4</v>
      </c>
      <c r="O47" s="431">
        <f>A!I590</f>
        <v>380.40000000000003</v>
      </c>
      <c r="P47" s="432"/>
      <c r="Q47" s="433" t="str">
        <f>A!L590</f>
        <v/>
      </c>
    </row>
    <row r="48" spans="1:17" customFormat="false" ht="9.75" customHeight="1">
      <c r="A48" s="431"/>
      <c r="B48" s="418" t="s">
        <v>347</v>
      </c>
      <c r="C48" s="430">
        <f>A!J591</f>
        <v>24</v>
      </c>
      <c r="D48" s="430">
        <f>A!D591</f>
        <v>24</v>
      </c>
      <c r="E48" s="430">
        <f>A!C591</f>
        <v>22.633000000000038</v>
      </c>
      <c r="F48" s="430">
        <f>A!B591</f>
        <v>23.153575615474779</v>
      </c>
      <c r="G48" s="430">
        <f>A!K591</f>
        <v>23.40001749999999</v>
      </c>
      <c r="H48" s="430">
        <f>A!E591</f>
        <v>23.761920000004011</v>
      </c>
      <c r="I48" s="431">
        <f>A!F591</f>
        <v>23.668692000000988</v>
      </c>
      <c r="J48" s="430">
        <f t="shared" si="3"/>
        <v>22.633000000000038</v>
      </c>
      <c r="K48" s="430">
        <f t="shared" si="4"/>
        <v>24</v>
      </c>
      <c r="L48" s="327">
        <f t="shared" si="5"/>
        <v>5.7560738893342712E-2</v>
      </c>
      <c r="M48" s="430">
        <f>A!G591</f>
        <v>23.846479437987</v>
      </c>
      <c r="N48" s="430">
        <f>A!H591</f>
        <v>23.900000000000091</v>
      </c>
      <c r="O48" s="431">
        <f>A!I591</f>
        <v>23.5</v>
      </c>
      <c r="P48" s="432"/>
      <c r="Q48" s="433" t="str">
        <f>A!L591</f>
        <v/>
      </c>
    </row>
    <row r="49" spans="1:17" customFormat="false" ht="9.75" customHeight="1">
      <c r="A49" s="431"/>
      <c r="B49" s="418" t="s">
        <v>348</v>
      </c>
      <c r="C49" s="430">
        <f>A!J592</f>
        <v>-3905</v>
      </c>
      <c r="D49" s="430">
        <f>A!D592</f>
        <v>-3934</v>
      </c>
      <c r="E49" s="430">
        <f>A!C592</f>
        <v>-3969.6540000000005</v>
      </c>
      <c r="F49" s="430">
        <f>A!B592</f>
        <v>-3980.9495896834705</v>
      </c>
      <c r="G49" s="430">
        <f>A!K592</f>
        <v>-3924.8880316666664</v>
      </c>
      <c r="H49" s="430">
        <f>A!E592</f>
        <v>-3933.5775359999502</v>
      </c>
      <c r="I49" s="431">
        <f>A!F592</f>
        <v>-3932.604202999999</v>
      </c>
      <c r="J49" s="430">
        <f t="shared" si="3"/>
        <v>-3980.9495896834705</v>
      </c>
      <c r="K49" s="430">
        <f t="shared" si="4"/>
        <v>-3905</v>
      </c>
      <c r="L49" s="327">
        <f t="shared" si="5"/>
        <v>1.9308974329119863E-2</v>
      </c>
      <c r="M49" s="430">
        <f>A!G592</f>
        <v>-3933.7487374082275</v>
      </c>
      <c r="N49" s="430">
        <f>A!H592</f>
        <v>-3933.7</v>
      </c>
      <c r="O49" s="431">
        <f>A!I592</f>
        <v>-3932.7</v>
      </c>
      <c r="P49" s="432"/>
      <c r="Q49" s="433" t="str">
        <f>A!L592</f>
        <v/>
      </c>
    </row>
    <row r="50" spans="1:17" customFormat="false" ht="9.75" customHeight="1">
      <c r="A50" s="431"/>
      <c r="B50" s="418" t="s">
        <v>349</v>
      </c>
      <c r="C50" s="430">
        <f>A!J593</f>
        <v>383</v>
      </c>
      <c r="D50" s="430">
        <f>A!D593</f>
        <v>382</v>
      </c>
      <c r="E50" s="430">
        <f>A!C593</f>
        <v>379.46199999999999</v>
      </c>
      <c r="F50" s="430">
        <f>A!B593</f>
        <v>386.57678780773739</v>
      </c>
      <c r="G50" s="430">
        <f>A!K593</f>
        <v>380.70062194444438</v>
      </c>
      <c r="H50" s="430">
        <f>A!E593</f>
        <v>381.96547199999702</v>
      </c>
      <c r="I50" s="431">
        <f>A!F593</f>
        <v>381.56953800000002</v>
      </c>
      <c r="J50" s="430">
        <f t="shared" si="3"/>
        <v>379.46199999999999</v>
      </c>
      <c r="K50" s="430">
        <f t="shared" si="4"/>
        <v>386.57678780773739</v>
      </c>
      <c r="L50" s="327">
        <f t="shared" si="5"/>
        <v>1.8626394837034561E-2</v>
      </c>
      <c r="M50" s="430">
        <f>A!G593</f>
        <v>382.02027120425601</v>
      </c>
      <c r="N50" s="430">
        <f>A!H593</f>
        <v>381.90000000000003</v>
      </c>
      <c r="O50" s="431">
        <f>A!I593</f>
        <v>382.00000000000006</v>
      </c>
      <c r="P50" s="432"/>
      <c r="Q50" s="433" t="str">
        <f>A!L593</f>
        <v/>
      </c>
    </row>
    <row r="51" spans="1:17" customFormat="false" ht="11" customHeight="1" thickBot="1">
      <c r="A51" s="431"/>
      <c r="B51" s="438" t="s">
        <v>350</v>
      </c>
      <c r="C51" s="439">
        <f>A!J594</f>
        <v>1698</v>
      </c>
      <c r="D51" s="439">
        <f>A!D594</f>
        <v>1636</v>
      </c>
      <c r="E51" s="439">
        <f>A!C594</f>
        <v>1692.73</v>
      </c>
      <c r="F51" s="439">
        <f>A!B594</f>
        <v>1728.0187573270814</v>
      </c>
      <c r="G51" s="430">
        <f>A!K594</f>
        <v>1686.8281188888891</v>
      </c>
      <c r="H51" s="439">
        <f>A!E594</f>
        <v>1697.82815999996</v>
      </c>
      <c r="I51" s="440">
        <f>A!F594</f>
        <v>1699.6156799999703</v>
      </c>
      <c r="J51" s="439">
        <f t="shared" si="3"/>
        <v>1636</v>
      </c>
      <c r="K51" s="439">
        <f t="shared" si="4"/>
        <v>1728.0187573270814</v>
      </c>
      <c r="L51" s="327">
        <f t="shared" si="5"/>
        <v>5.4211157164085672E-2</v>
      </c>
      <c r="M51" s="439">
        <f>A!G594</f>
        <v>1697.4409043156998</v>
      </c>
      <c r="N51" s="439">
        <f>A!H594</f>
        <v>1697.4</v>
      </c>
      <c r="O51" s="440">
        <f>A!I594</f>
        <v>1697.4</v>
      </c>
      <c r="P51" s="432"/>
      <c r="Q51" s="433" t="str">
        <f>A!L594</f>
        <v/>
      </c>
    </row>
    <row r="52" spans="1:17" customFormat="false" ht="12" customHeight="1" thickTop="1">
      <c r="A52" s="446"/>
      <c r="B52" s="443" t="s">
        <v>184</v>
      </c>
      <c r="C52" s="444"/>
      <c r="D52" s="444"/>
      <c r="E52" s="430"/>
      <c r="F52" s="423"/>
      <c r="G52" s="416"/>
      <c r="H52" s="416"/>
      <c r="I52" s="417"/>
      <c r="J52" s="611" t="s">
        <v>391</v>
      </c>
      <c r="K52" s="612"/>
      <c r="L52" s="613"/>
      <c r="M52" s="423"/>
      <c r="N52" s="423"/>
      <c r="O52" s="419"/>
      <c r="P52" s="420"/>
      <c r="Q52" s="316">
        <f>YourData!$J$5</f>
        <v>40179</v>
      </c>
    </row>
    <row r="53" spans="1:17" customFormat="false" ht="12" customHeight="1">
      <c r="A53" s="424"/>
      <c r="B53" s="418"/>
      <c r="C53" s="450" t="s">
        <v>41</v>
      </c>
      <c r="D53" s="450" t="s">
        <v>153</v>
      </c>
      <c r="E53" s="450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20"/>
      <c r="Q53" s="558" t="str">
        <f>A!$L$21</f>
        <v>Tested Prg</v>
      </c>
    </row>
    <row r="54" spans="1:17" customFormat="false" ht="12" customHeight="1">
      <c r="A54" s="424"/>
      <c r="B54" s="425" t="s">
        <v>828</v>
      </c>
      <c r="C54" s="451" t="s">
        <v>159</v>
      </c>
      <c r="D54" s="451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390</v>
      </c>
      <c r="M54" s="426" t="s">
        <v>161</v>
      </c>
      <c r="N54" s="426" t="s">
        <v>49</v>
      </c>
      <c r="O54" s="427" t="s">
        <v>50</v>
      </c>
      <c r="P54" s="429"/>
      <c r="Q54" s="559" t="str">
        <f>A!$L$22</f>
        <v>Org</v>
      </c>
    </row>
    <row r="55" spans="1:17" customFormat="false" ht="9.75" customHeight="1">
      <c r="A55" s="432"/>
      <c r="B55" s="418" t="s">
        <v>351</v>
      </c>
      <c r="C55" s="430">
        <f>A!J596</f>
        <v>-35</v>
      </c>
      <c r="D55" s="430">
        <f>A!D596</f>
        <v>-34</v>
      </c>
      <c r="E55" s="430">
        <f>A!C596</f>
        <v>-37.889999999999873</v>
      </c>
      <c r="F55" s="430">
        <f>A!B596</f>
        <v>-38.393903868698544</v>
      </c>
      <c r="G55" s="430">
        <f>A!K596</f>
        <v>-34.579663888889172</v>
      </c>
      <c r="H55" s="430">
        <f>A!E596</f>
        <v>-35.125440000020262</v>
      </c>
      <c r="I55" s="431">
        <f>A!F596</f>
        <v>-34.712900000049558</v>
      </c>
      <c r="J55" s="430">
        <f t="shared" ref="J55:J73" si="6">MINA(C55:I55)</f>
        <v>-38.393903868698544</v>
      </c>
      <c r="K55" s="430">
        <f t="shared" ref="K55:K73" si="7">MAXA(C55:I55)</f>
        <v>-34</v>
      </c>
      <c r="L55" s="327">
        <f t="shared" ref="L55:L73" si="8">IF(AVERAGE(M55:O55)=0,0,ABS((K55-J55)/(AVERAGE(M55:O55))))</f>
        <v>0.12480782682588254</v>
      </c>
      <c r="M55" s="430">
        <f>A!G596</f>
        <v>-35.116065445040022</v>
      </c>
      <c r="N55" s="430">
        <f>A!H596</f>
        <v>-35.400000000000091</v>
      </c>
      <c r="O55" s="431">
        <f>A!I596</f>
        <v>-35.099999999999909</v>
      </c>
      <c r="P55" s="449"/>
      <c r="Q55" s="433" t="str">
        <f>A!L596</f>
        <v/>
      </c>
    </row>
    <row r="56" spans="1:17" customFormat="false" ht="9.75" customHeight="1">
      <c r="A56" s="432"/>
      <c r="B56" s="418" t="s">
        <v>333</v>
      </c>
      <c r="C56" s="430">
        <f>A!J597</f>
        <v>-16</v>
      </c>
      <c r="D56" s="430">
        <f>A!D597</f>
        <v>-17</v>
      </c>
      <c r="E56" s="430">
        <f>A!C597</f>
        <v>-40.099999999999909</v>
      </c>
      <c r="F56" s="430">
        <f>A!B597</f>
        <v>-16.412661195779492</v>
      </c>
      <c r="G56" s="430">
        <f>A!K597</f>
        <v>-16.163457222222405</v>
      </c>
      <c r="H56" s="430">
        <f>A!E597</f>
        <v>-16.181760000059967</v>
      </c>
      <c r="I56" s="431">
        <f>A!F597</f>
        <v>-16.425710000000436</v>
      </c>
      <c r="J56" s="430">
        <f t="shared" si="6"/>
        <v>-40.099999999999909</v>
      </c>
      <c r="K56" s="430">
        <f t="shared" si="7"/>
        <v>-16</v>
      </c>
      <c r="L56" s="327">
        <f t="shared" si="8"/>
        <v>1.4652884568718518</v>
      </c>
      <c r="M56" s="430">
        <f>A!G597</f>
        <v>-16.341820486560209</v>
      </c>
      <c r="N56" s="430">
        <f>A!H597</f>
        <v>-16.199999999999818</v>
      </c>
      <c r="O56" s="431">
        <f>A!I597</f>
        <v>-16.800000000000182</v>
      </c>
      <c r="P56" s="449"/>
      <c r="Q56" s="433" t="str">
        <f>A!L597</f>
        <v/>
      </c>
    </row>
    <row r="57" spans="1:17" customFormat="false" ht="9.75" customHeight="1">
      <c r="A57" s="432"/>
      <c r="B57" s="418" t="s">
        <v>334</v>
      </c>
      <c r="C57" s="430">
        <f>A!J598</f>
        <v>-51</v>
      </c>
      <c r="D57" s="430">
        <f>A!D598</f>
        <v>-51</v>
      </c>
      <c r="E57" s="430">
        <f>A!C598</f>
        <v>-77.989999999999782</v>
      </c>
      <c r="F57" s="430">
        <f>A!B598</f>
        <v>-54.806565064478036</v>
      </c>
      <c r="G57" s="430">
        <f>A!K598</f>
        <v>-50.743121111111577</v>
      </c>
      <c r="H57" s="430">
        <f>A!E598</f>
        <v>-51.307200000080229</v>
      </c>
      <c r="I57" s="431">
        <f>A!F598</f>
        <v>-51.138610000049994</v>
      </c>
      <c r="J57" s="430">
        <f t="shared" si="6"/>
        <v>-77.989999999999782</v>
      </c>
      <c r="K57" s="430">
        <f t="shared" si="7"/>
        <v>-50.743121111111577</v>
      </c>
      <c r="L57" s="327">
        <f t="shared" si="8"/>
        <v>0.52750227053785215</v>
      </c>
      <c r="M57" s="430">
        <f>A!G598</f>
        <v>-51.457885931600231</v>
      </c>
      <c r="N57" s="430">
        <f>A!H598</f>
        <v>-51.599999999999909</v>
      </c>
      <c r="O57" s="431">
        <f>A!I598</f>
        <v>-51.900000000000091</v>
      </c>
      <c r="P57" s="449"/>
      <c r="Q57" s="433" t="str">
        <f>A!L598</f>
        <v/>
      </c>
    </row>
    <row r="58" spans="1:17" customFormat="false" ht="9.75" customHeight="1">
      <c r="A58" s="432"/>
      <c r="B58" s="418" t="s">
        <v>335</v>
      </c>
      <c r="C58" s="430">
        <f>A!J599</f>
        <v>-3581</v>
      </c>
      <c r="D58" s="430">
        <f>A!D599</f>
        <v>-3581</v>
      </c>
      <c r="E58" s="430">
        <f>A!C599</f>
        <v>-3625.692</v>
      </c>
      <c r="F58" s="430">
        <f>A!B599</f>
        <v>-3578.8393903868696</v>
      </c>
      <c r="G58" s="430">
        <f>A!K599</f>
        <v>-3580.6443713888893</v>
      </c>
      <c r="H58" s="430">
        <f>A!E599</f>
        <v>-3580.7513280000471</v>
      </c>
      <c r="I58" s="431">
        <f>A!F599</f>
        <v>-3578.1796410000388</v>
      </c>
      <c r="J58" s="430">
        <f t="shared" si="6"/>
        <v>-3625.692</v>
      </c>
      <c r="K58" s="430">
        <f t="shared" si="7"/>
        <v>-3578.1796410000388</v>
      </c>
      <c r="L58" s="327">
        <f t="shared" si="8"/>
        <v>1.3267524903267764E-2</v>
      </c>
      <c r="M58" s="430">
        <f>A!G599</f>
        <v>-3581.0057815310342</v>
      </c>
      <c r="N58" s="430">
        <f>A!H599</f>
        <v>-3581.1</v>
      </c>
      <c r="O58" s="431">
        <f>A!I599</f>
        <v>-3581.2000000000003</v>
      </c>
      <c r="P58" s="449"/>
      <c r="Q58" s="433" t="str">
        <f>A!L599</f>
        <v/>
      </c>
    </row>
    <row r="59" spans="1:17" customFormat="false" ht="9.75" customHeight="1">
      <c r="A59" s="432"/>
      <c r="B59" s="418" t="s">
        <v>336</v>
      </c>
      <c r="C59" s="430">
        <f>A!J600</f>
        <v>-21</v>
      </c>
      <c r="D59" s="430">
        <f>A!D600</f>
        <v>-21</v>
      </c>
      <c r="E59" s="430">
        <f>A!C600</f>
        <v>-20.24799999999999</v>
      </c>
      <c r="F59" s="430">
        <f>A!B600</f>
        <v>-20.515826494724507</v>
      </c>
      <c r="G59" s="430">
        <f>A!K600</f>
        <v>-20.718954999999994</v>
      </c>
      <c r="H59" s="430">
        <f>A!E600</f>
        <v>-21.310464000003009</v>
      </c>
      <c r="I59" s="431">
        <f>A!F600</f>
        <v>-21.205162999999999</v>
      </c>
      <c r="J59" s="430">
        <f t="shared" si="6"/>
        <v>-21.310464000003009</v>
      </c>
      <c r="K59" s="430">
        <f t="shared" si="7"/>
        <v>-20.24799999999999</v>
      </c>
      <c r="L59" s="327">
        <f t="shared" si="8"/>
        <v>4.9274105564015812E-2</v>
      </c>
      <c r="M59" s="430">
        <f>A!G600</f>
        <v>-21.386958058895004</v>
      </c>
      <c r="N59" s="430">
        <f>A!H600</f>
        <v>-21.400000000000006</v>
      </c>
      <c r="O59" s="431">
        <f>A!I600</f>
        <v>-21.899999999999977</v>
      </c>
      <c r="P59" s="449"/>
      <c r="Q59" s="433" t="str">
        <f>A!L600</f>
        <v/>
      </c>
    </row>
    <row r="60" spans="1:17" customFormat="false" ht="9.75" customHeight="1">
      <c r="A60" s="432"/>
      <c r="B60" s="418" t="s">
        <v>337</v>
      </c>
      <c r="C60" s="430">
        <f>A!J601</f>
        <v>-3567</v>
      </c>
      <c r="D60" s="430">
        <f>A!D601</f>
        <v>-3568</v>
      </c>
      <c r="E60" s="430">
        <f>A!C601</f>
        <v>-3608.0499999999997</v>
      </c>
      <c r="F60" s="430">
        <f>A!B601</f>
        <v>-3560.9613130128955</v>
      </c>
      <c r="G60" s="430">
        <f>A!K601</f>
        <v>-3566.7836625</v>
      </c>
      <c r="H60" s="430">
        <f>A!E601</f>
        <v>-3566.9363520000297</v>
      </c>
      <c r="I60" s="431">
        <f>A!F601</f>
        <v>-3564.6719039999894</v>
      </c>
      <c r="J60" s="430">
        <f t="shared" si="6"/>
        <v>-3608.0499999999997</v>
      </c>
      <c r="K60" s="430">
        <f t="shared" si="7"/>
        <v>-3560.9613130128955</v>
      </c>
      <c r="L60" s="327">
        <f t="shared" si="8"/>
        <v>1.3199503742247015E-2</v>
      </c>
      <c r="M60" s="430">
        <f>A!G601</f>
        <v>-3567.2766741448891</v>
      </c>
      <c r="N60" s="430">
        <f>A!H601</f>
        <v>-3567.1</v>
      </c>
      <c r="O60" s="431">
        <f>A!I601</f>
        <v>-3568</v>
      </c>
      <c r="P60" s="449"/>
      <c r="Q60" s="433" t="str">
        <f>A!L601</f>
        <v/>
      </c>
    </row>
    <row r="61" spans="1:17" customFormat="false" ht="9.75" customHeight="1">
      <c r="A61" s="432"/>
      <c r="B61" s="418" t="s">
        <v>338</v>
      </c>
      <c r="C61" s="430">
        <f>A!J602</f>
        <v>13</v>
      </c>
      <c r="D61" s="430">
        <f>A!D602</f>
        <v>12</v>
      </c>
      <c r="E61" s="430">
        <f>A!C602</f>
        <v>0</v>
      </c>
      <c r="F61" s="430">
        <f>A!B602</f>
        <v>30.480656506448213</v>
      </c>
      <c r="G61" s="430">
        <f>A!K602</f>
        <v>12.961818333333667</v>
      </c>
      <c r="H61" s="430">
        <f>A!E602</f>
        <v>13.184640000009949</v>
      </c>
      <c r="I61" s="431">
        <f>A!F602</f>
        <v>12.585410000009688</v>
      </c>
      <c r="J61" s="430">
        <f t="shared" si="6"/>
        <v>0</v>
      </c>
      <c r="K61" s="430">
        <f t="shared" si="7"/>
        <v>30.480656506448213</v>
      </c>
      <c r="L61" s="327">
        <f t="shared" si="8"/>
        <v>2.2867359996934487</v>
      </c>
      <c r="M61" s="430">
        <f>A!G602</f>
        <v>13.087987039869859</v>
      </c>
      <c r="N61" s="430">
        <f>A!H602</f>
        <v>13.199999999999818</v>
      </c>
      <c r="O61" s="431">
        <f>A!I602</f>
        <v>13.699999999999818</v>
      </c>
      <c r="P61" s="449"/>
      <c r="Q61" s="433" t="str">
        <f>A!L602</f>
        <v/>
      </c>
    </row>
    <row r="62" spans="1:17" customFormat="false" ht="9.75" customHeight="1">
      <c r="A62" s="432"/>
      <c r="B62" s="418" t="s">
        <v>339</v>
      </c>
      <c r="C62" s="430">
        <f>A!J603</f>
        <v>-17</v>
      </c>
      <c r="D62" s="430">
        <f>A!D603</f>
        <v>-17</v>
      </c>
      <c r="E62" s="430">
        <f>A!C603</f>
        <v>-26.402000000000044</v>
      </c>
      <c r="F62" s="430">
        <f>A!B603</f>
        <v>-16.998827667057867</v>
      </c>
      <c r="G62" s="430">
        <f>A!K603</f>
        <v>-16.990208888889356</v>
      </c>
      <c r="H62" s="430">
        <f>A!E603</f>
        <v>-16.927680000089822</v>
      </c>
      <c r="I62" s="431">
        <f>A!F603</f>
        <v>-16.134790000010071</v>
      </c>
      <c r="J62" s="430">
        <f t="shared" si="6"/>
        <v>-26.402000000000044</v>
      </c>
      <c r="K62" s="430">
        <f t="shared" si="7"/>
        <v>-16.134790000010071</v>
      </c>
      <c r="L62" s="327">
        <f t="shared" si="8"/>
        <v>0.58864352443017942</v>
      </c>
      <c r="M62" s="430">
        <f>A!G603</f>
        <v>-17.026456882009825</v>
      </c>
      <c r="N62" s="430">
        <f>A!H603</f>
        <v>-17.099999999999909</v>
      </c>
      <c r="O62" s="431">
        <f>A!I603</f>
        <v>-18.199999999999818</v>
      </c>
      <c r="P62" s="449"/>
      <c r="Q62" s="433" t="str">
        <f>A!L603</f>
        <v/>
      </c>
    </row>
    <row r="63" spans="1:17" customFormat="false" ht="9.75" customHeight="1">
      <c r="A63" s="432"/>
      <c r="B63" s="418" t="s">
        <v>340</v>
      </c>
      <c r="C63" s="430">
        <f>A!J604</f>
        <v>37</v>
      </c>
      <c r="D63" s="430">
        <f>A!D604</f>
        <v>37</v>
      </c>
      <c r="E63" s="430">
        <f>A!C604</f>
        <v>51.079999999999927</v>
      </c>
      <c r="F63" s="430">
        <f>A!B604</f>
        <v>39.566236811254839</v>
      </c>
      <c r="G63" s="430">
        <f>A!K604</f>
        <v>36.455813888889224</v>
      </c>
      <c r="H63" s="430">
        <f>A!E604</f>
        <v>37.000320000030115</v>
      </c>
      <c r="I63" s="431">
        <f>A!F604</f>
        <v>36.224830000010115</v>
      </c>
      <c r="J63" s="430">
        <f t="shared" si="6"/>
        <v>36.224830000010115</v>
      </c>
      <c r="K63" s="430">
        <f t="shared" si="7"/>
        <v>51.079999999999927</v>
      </c>
      <c r="L63" s="327">
        <f t="shared" si="8"/>
        <v>0.40059895127218909</v>
      </c>
      <c r="M63" s="430">
        <f>A!G604</f>
        <v>36.447195876180103</v>
      </c>
      <c r="N63" s="430">
        <f>A!H604</f>
        <v>37</v>
      </c>
      <c r="O63" s="431">
        <f>A!I604</f>
        <v>37.799999999999727</v>
      </c>
      <c r="P63" s="449"/>
      <c r="Q63" s="433" t="str">
        <f>A!L604</f>
        <v/>
      </c>
    </row>
    <row r="64" spans="1:17" customFormat="false" ht="9.75" customHeight="1">
      <c r="A64" s="432"/>
      <c r="B64" s="418" t="s">
        <v>341</v>
      </c>
      <c r="C64" s="430">
        <f>A!J605</f>
        <v>-2285</v>
      </c>
      <c r="D64" s="430">
        <f>A!D605</f>
        <v>-2285</v>
      </c>
      <c r="E64" s="430">
        <f>A!C605</f>
        <v>-2316.723</v>
      </c>
      <c r="F64" s="430">
        <f>A!B605</f>
        <v>-2288.393903868699</v>
      </c>
      <c r="G64" s="430">
        <f>A!K605</f>
        <v>-2284.8059611111116</v>
      </c>
      <c r="H64" s="430">
        <f>A!E605</f>
        <v>-2285.3107200000195</v>
      </c>
      <c r="I64" s="431">
        <f>A!F605</f>
        <v>-2283.3986100000002</v>
      </c>
      <c r="J64" s="430">
        <f t="shared" si="6"/>
        <v>-2316.723</v>
      </c>
      <c r="K64" s="430">
        <f t="shared" si="7"/>
        <v>-2283.3986100000002</v>
      </c>
      <c r="L64" s="327">
        <f t="shared" si="8"/>
        <v>1.4580352058333131E-2</v>
      </c>
      <c r="M64" s="430">
        <f>A!G605</f>
        <v>-2285.30480383644</v>
      </c>
      <c r="N64" s="430">
        <f>A!H605</f>
        <v>-2285.5</v>
      </c>
      <c r="O64" s="431">
        <f>A!I605</f>
        <v>-2285.9</v>
      </c>
      <c r="P64" s="449"/>
      <c r="Q64" s="433" t="str">
        <f>A!L605</f>
        <v/>
      </c>
    </row>
    <row r="65" spans="1:17" customFormat="false" ht="9.75" customHeight="1">
      <c r="A65" s="432"/>
      <c r="B65" s="418" t="s">
        <v>342</v>
      </c>
      <c r="C65" s="430">
        <f>A!J606</f>
        <v>-2241</v>
      </c>
      <c r="D65" s="430">
        <f>A!D606</f>
        <v>-2240</v>
      </c>
      <c r="E65" s="430">
        <f>A!C606</f>
        <v>-2250.3959999999997</v>
      </c>
      <c r="F65" s="430">
        <f>A!B606</f>
        <v>-2179.3669402110199</v>
      </c>
      <c r="G65" s="430">
        <f>A!K606</f>
        <v>-2238.6808327777781</v>
      </c>
      <c r="H65" s="430">
        <f>A!E606</f>
        <v>-2239.9843200000196</v>
      </c>
      <c r="I65" s="431">
        <f>A!F606</f>
        <v>-2238.5215200000002</v>
      </c>
      <c r="J65" s="430">
        <f t="shared" si="6"/>
        <v>-2250.3959999999997</v>
      </c>
      <c r="K65" s="430">
        <f t="shared" si="7"/>
        <v>-2179.3669402110199</v>
      </c>
      <c r="L65" s="327">
        <f t="shared" si="8"/>
        <v>3.1700259831802212E-2</v>
      </c>
      <c r="M65" s="430">
        <f>A!G606</f>
        <v>-2240.5379430185899</v>
      </c>
      <c r="N65" s="430">
        <f>A!H606</f>
        <v>-2240.1</v>
      </c>
      <c r="O65" s="431">
        <f>A!I606</f>
        <v>-2241.3000000000002</v>
      </c>
      <c r="P65" s="449"/>
      <c r="Q65" s="433" t="str">
        <f>A!L606</f>
        <v/>
      </c>
    </row>
    <row r="66" spans="1:17" customFormat="false" ht="9.75" customHeight="1">
      <c r="A66" s="432"/>
      <c r="B66" s="418" t="s">
        <v>343</v>
      </c>
      <c r="C66" s="430">
        <f>A!J607</f>
        <v>44</v>
      </c>
      <c r="D66" s="430">
        <f>A!D607</f>
        <v>45</v>
      </c>
      <c r="E66" s="430">
        <f>A!C607</f>
        <v>66.326999999999998</v>
      </c>
      <c r="F66" s="430">
        <f>A!B607</f>
        <v>109.02696365767906</v>
      </c>
      <c r="G66" s="430">
        <f>A!K607</f>
        <v>46.125128333333578</v>
      </c>
      <c r="H66" s="430">
        <f>A!E607</f>
        <v>45.326399999999921</v>
      </c>
      <c r="I66" s="431">
        <f>A!F607</f>
        <v>44.877089999999953</v>
      </c>
      <c r="J66" s="430">
        <f t="shared" si="6"/>
        <v>44</v>
      </c>
      <c r="K66" s="430">
        <f t="shared" si="7"/>
        <v>109.02696365767906</v>
      </c>
      <c r="L66" s="327">
        <f t="shared" si="8"/>
        <v>1.447543482048655</v>
      </c>
      <c r="M66" s="430">
        <f>A!G607</f>
        <v>44.766860817850102</v>
      </c>
      <c r="N66" s="430">
        <f>A!H607</f>
        <v>45.399999999999864</v>
      </c>
      <c r="O66" s="431">
        <f>A!I607</f>
        <v>44.600000000000136</v>
      </c>
      <c r="P66" s="449"/>
      <c r="Q66" s="433" t="str">
        <f>A!L607</f>
        <v/>
      </c>
    </row>
    <row r="67" spans="1:17" customFormat="false" ht="9.75" customHeight="1">
      <c r="A67" s="432"/>
      <c r="B67" s="418" t="s">
        <v>344</v>
      </c>
      <c r="C67" s="430">
        <f>A!J608</f>
        <v>11</v>
      </c>
      <c r="D67" s="430">
        <f>A!D608</f>
        <v>40</v>
      </c>
      <c r="E67" s="430">
        <f>A!C608</f>
        <v>54.910000000000082</v>
      </c>
      <c r="F67" s="430">
        <f>A!B608</f>
        <v>46.014067995310597</v>
      </c>
      <c r="G67" s="430">
        <f>A!K608</f>
        <v>39.25532249999992</v>
      </c>
      <c r="H67" s="430">
        <f>A!E608</f>
        <v>39.916799999969953</v>
      </c>
      <c r="I67" s="431">
        <f>A!F608</f>
        <v>39.823150000000169</v>
      </c>
      <c r="J67" s="430">
        <f t="shared" si="6"/>
        <v>11</v>
      </c>
      <c r="K67" s="430">
        <f t="shared" si="7"/>
        <v>54.910000000000082</v>
      </c>
      <c r="L67" s="327">
        <f t="shared" si="8"/>
        <v>1.0995195118922181</v>
      </c>
      <c r="M67" s="430">
        <f>A!G608</f>
        <v>39.80687798191002</v>
      </c>
      <c r="N67" s="430">
        <f>A!H608</f>
        <v>40</v>
      </c>
      <c r="O67" s="431">
        <f>A!I608</f>
        <v>40</v>
      </c>
      <c r="P67" s="449"/>
      <c r="Q67" s="433" t="str">
        <f>A!L608</f>
        <v/>
      </c>
    </row>
    <row r="68" spans="1:17" customFormat="false" ht="9.75" customHeight="1">
      <c r="A68" s="432"/>
      <c r="B68" s="418" t="s">
        <v>345</v>
      </c>
      <c r="C68" s="430">
        <f>A!J609</f>
        <v>-1329</v>
      </c>
      <c r="D68" s="430">
        <f>A!D609</f>
        <v>-1330</v>
      </c>
      <c r="E68" s="430">
        <f>A!C609</f>
        <v>-1350.1769999999999</v>
      </c>
      <c r="F68" s="430">
        <f>A!B609</f>
        <v>-1394.4900351699887</v>
      </c>
      <c r="G68" s="430">
        <f>A!K609</f>
        <v>-1330.9807266666667</v>
      </c>
      <c r="H68" s="430">
        <f>A!E609</f>
        <v>-1330.2226560000211</v>
      </c>
      <c r="I68" s="431">
        <f>A!F609</f>
        <v>-1329.2766399999998</v>
      </c>
      <c r="J68" s="430">
        <f t="shared" si="6"/>
        <v>-1394.4900351699887</v>
      </c>
      <c r="K68" s="430">
        <f t="shared" si="7"/>
        <v>-1329</v>
      </c>
      <c r="L68" s="327">
        <f t="shared" si="8"/>
        <v>4.9238387708323124E-2</v>
      </c>
      <c r="M68" s="430">
        <f>A!G609</f>
        <v>-1329.9815362803861</v>
      </c>
      <c r="N68" s="430">
        <f>A!H609</f>
        <v>-1330.3999999999999</v>
      </c>
      <c r="O68" s="431">
        <f>A!I609</f>
        <v>-1329.8</v>
      </c>
      <c r="P68" s="449"/>
      <c r="Q68" s="433" t="str">
        <f>A!L609</f>
        <v/>
      </c>
    </row>
    <row r="69" spans="1:17" customFormat="false" ht="9.75" customHeight="1">
      <c r="A69" s="432"/>
      <c r="B69" s="418" t="s">
        <v>346</v>
      </c>
      <c r="C69" s="430">
        <f>A!J610</f>
        <v>10</v>
      </c>
      <c r="D69" s="430">
        <f>A!D610</f>
        <v>10</v>
      </c>
      <c r="E69" s="430">
        <f>A!C610</f>
        <v>7.4770000000000039</v>
      </c>
      <c r="F69" s="430">
        <f>A!B610</f>
        <v>17.584994138335304</v>
      </c>
      <c r="G69" s="430">
        <f>A!K610</f>
        <v>10.083921388888882</v>
      </c>
      <c r="H69" s="430">
        <f>A!E610</f>
        <v>9.914015999999009</v>
      </c>
      <c r="I69" s="431">
        <f>A!F610</f>
        <v>9.4591539999989891</v>
      </c>
      <c r="J69" s="430">
        <f t="shared" si="6"/>
        <v>7.4770000000000039</v>
      </c>
      <c r="K69" s="430">
        <f t="shared" si="7"/>
        <v>17.584994138335304</v>
      </c>
      <c r="L69" s="327">
        <f t="shared" si="8"/>
        <v>1.0026053911502499</v>
      </c>
      <c r="M69" s="430">
        <f>A!G610</f>
        <v>9.8451818857830062</v>
      </c>
      <c r="N69" s="430">
        <f>A!H610</f>
        <v>9.7999999999999829</v>
      </c>
      <c r="O69" s="431">
        <f>A!I610</f>
        <v>10.599999999999994</v>
      </c>
      <c r="P69" s="449"/>
      <c r="Q69" s="433" t="str">
        <f>A!L610</f>
        <v/>
      </c>
    </row>
    <row r="70" spans="1:17" customFormat="false" ht="9.75" customHeight="1">
      <c r="A70" s="432"/>
      <c r="B70" s="418" t="s">
        <v>347</v>
      </c>
      <c r="C70" s="430">
        <f>A!J611</f>
        <v>24</v>
      </c>
      <c r="D70" s="430">
        <f>A!D611</f>
        <v>24</v>
      </c>
      <c r="E70" s="430">
        <f>A!C611</f>
        <v>22.632999999999981</v>
      </c>
      <c r="F70" s="430">
        <f>A!B611</f>
        <v>22.860492379835819</v>
      </c>
      <c r="G70" s="430">
        <f>A!K611</f>
        <v>23.19087944444442</v>
      </c>
      <c r="H70" s="430">
        <f>A!E611</f>
        <v>23.761919999997986</v>
      </c>
      <c r="I70" s="431">
        <f>A!F611</f>
        <v>23.710046999999008</v>
      </c>
      <c r="J70" s="430">
        <f t="shared" si="6"/>
        <v>22.632999999999981</v>
      </c>
      <c r="K70" s="430">
        <f t="shared" si="7"/>
        <v>24</v>
      </c>
      <c r="L70" s="327">
        <f t="shared" si="8"/>
        <v>5.7410724995256311E-2</v>
      </c>
      <c r="M70" s="430">
        <f>A!G611</f>
        <v>23.832646083792014</v>
      </c>
      <c r="N70" s="430">
        <f>A!H611</f>
        <v>23.900000000000006</v>
      </c>
      <c r="O70" s="431">
        <f>A!I611</f>
        <v>23.699999999999989</v>
      </c>
      <c r="P70" s="449"/>
      <c r="Q70" s="433" t="str">
        <f>A!L611</f>
        <v/>
      </c>
    </row>
    <row r="71" spans="1:17" customFormat="false" ht="9.75" customHeight="1">
      <c r="A71" s="432"/>
      <c r="B71" s="418" t="s">
        <v>348</v>
      </c>
      <c r="C71" s="430">
        <f>A!J612</f>
        <v>-1316</v>
      </c>
      <c r="D71" s="430">
        <f>A!D612</f>
        <v>-1346</v>
      </c>
      <c r="E71" s="430">
        <f>A!C612</f>
        <v>-1382.4540000000002</v>
      </c>
      <c r="F71" s="430">
        <f>A!B612</f>
        <v>-1417.6436107854634</v>
      </c>
      <c r="G71" s="430">
        <f>A!K612</f>
        <v>-1347.0451697222222</v>
      </c>
      <c r="H71" s="430">
        <f>A!E612</f>
        <v>-1346.3775359999929</v>
      </c>
      <c r="I71" s="431">
        <f>A!F612</f>
        <v>-1345.3897430000011</v>
      </c>
      <c r="J71" s="430">
        <f t="shared" si="6"/>
        <v>-1417.6436107854634</v>
      </c>
      <c r="K71" s="430">
        <f t="shared" si="7"/>
        <v>-1316</v>
      </c>
      <c r="L71" s="327">
        <f t="shared" si="8"/>
        <v>7.5504920535967232E-2</v>
      </c>
      <c r="M71" s="430">
        <f>A!G612</f>
        <v>-1345.9557681785041</v>
      </c>
      <c r="N71" s="430">
        <f>A!H612</f>
        <v>-1346.5</v>
      </c>
      <c r="O71" s="431">
        <f>A!I612</f>
        <v>-1346.1000000000001</v>
      </c>
      <c r="P71" s="449"/>
      <c r="Q71" s="433" t="str">
        <f>A!L612</f>
        <v/>
      </c>
    </row>
    <row r="72" spans="1:17" customFormat="false" ht="9.75" customHeight="1">
      <c r="A72" s="432"/>
      <c r="B72" s="418" t="s">
        <v>349</v>
      </c>
      <c r="C72" s="430">
        <f>A!J613</f>
        <v>13</v>
      </c>
      <c r="D72" s="430">
        <f>A!D613</f>
        <v>13</v>
      </c>
      <c r="E72" s="430">
        <f>A!C613</f>
        <v>9.8619999999999948</v>
      </c>
      <c r="F72" s="430">
        <f>A!B613</f>
        <v>19.929660023446615</v>
      </c>
      <c r="G72" s="430">
        <f>A!K613</f>
        <v>12.555845833333308</v>
      </c>
      <c r="H72" s="430">
        <f>A!E613</f>
        <v>12.365471999993986</v>
      </c>
      <c r="I72" s="431">
        <f>A!F613</f>
        <v>11.964037999997998</v>
      </c>
      <c r="J72" s="430">
        <f t="shared" si="6"/>
        <v>9.8619999999999948</v>
      </c>
      <c r="K72" s="430">
        <f t="shared" si="7"/>
        <v>19.929660023446615</v>
      </c>
      <c r="L72" s="327">
        <f t="shared" si="8"/>
        <v>0.81649823708578584</v>
      </c>
      <c r="M72" s="430">
        <f>A!G613</f>
        <v>12.290869910680016</v>
      </c>
      <c r="N72" s="430">
        <f>A!H613</f>
        <v>12.299999999999983</v>
      </c>
      <c r="O72" s="431">
        <f>A!I613</f>
        <v>12.400000000000006</v>
      </c>
      <c r="P72" s="449"/>
      <c r="Q72" s="433" t="str">
        <f>A!L613</f>
        <v/>
      </c>
    </row>
    <row r="73" spans="1:17" customFormat="false" ht="11" customHeight="1" thickBot="1">
      <c r="A73" s="432"/>
      <c r="B73" s="438" t="s">
        <v>350</v>
      </c>
      <c r="C73" s="439">
        <f>A!J614</f>
        <v>476</v>
      </c>
      <c r="D73" s="439">
        <f>A!D614</f>
        <v>415</v>
      </c>
      <c r="E73" s="439">
        <f>A!C614</f>
        <v>471.70600000000059</v>
      </c>
      <c r="F73" s="439">
        <f>A!B614</f>
        <v>508.79249706916835</v>
      </c>
      <c r="G73" s="430">
        <f>A!K614</f>
        <v>476.61186277777688</v>
      </c>
      <c r="H73" s="439">
        <f>A!E614</f>
        <v>476.80415999990964</v>
      </c>
      <c r="I73" s="440">
        <f>A!F614</f>
        <v>478.59167999991996</v>
      </c>
      <c r="J73" s="439">
        <f t="shared" si="6"/>
        <v>415</v>
      </c>
      <c r="K73" s="439">
        <f t="shared" si="7"/>
        <v>508.79249706916835</v>
      </c>
      <c r="L73" s="327">
        <f t="shared" si="8"/>
        <v>0.19688662139003799</v>
      </c>
      <c r="M73" s="439">
        <f>A!G614</f>
        <v>476.33464216590028</v>
      </c>
      <c r="N73" s="439">
        <f>A!H614</f>
        <v>476.40000000000009</v>
      </c>
      <c r="O73" s="440">
        <f>A!I614</f>
        <v>476.40000000000009</v>
      </c>
      <c r="P73" s="449"/>
      <c r="Q73" s="433" t="str">
        <f>A!L614</f>
        <v/>
      </c>
    </row>
    <row r="74" spans="1:17" customFormat="false" ht="12" customHeight="1" thickTop="1">
      <c r="A74" s="447"/>
      <c r="B74" s="443" t="s">
        <v>186</v>
      </c>
      <c r="C74" s="444"/>
      <c r="D74" s="444"/>
      <c r="E74" s="430"/>
      <c r="F74" s="423"/>
      <c r="G74" s="416"/>
      <c r="H74" s="416"/>
      <c r="I74" s="417"/>
      <c r="J74" s="611" t="s">
        <v>391</v>
      </c>
      <c r="K74" s="612"/>
      <c r="L74" s="613"/>
      <c r="M74" s="423"/>
      <c r="N74" s="423"/>
      <c r="O74" s="419"/>
      <c r="P74" s="418"/>
      <c r="Q74" s="316">
        <f>YourData!$J$5</f>
        <v>40179</v>
      </c>
    </row>
    <row r="75" spans="1:17" customFormat="false" ht="12" customHeight="1">
      <c r="A75" s="448"/>
      <c r="B75" s="418"/>
      <c r="C75" s="450" t="s">
        <v>41</v>
      </c>
      <c r="D75" s="450" t="s">
        <v>153</v>
      </c>
      <c r="E75" s="450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18"/>
      <c r="Q75" s="558" t="str">
        <f>A!$L$21</f>
        <v>Tested Prg</v>
      </c>
    </row>
    <row r="76" spans="1:17" customFormat="false" ht="12" customHeight="1">
      <c r="A76" s="448"/>
      <c r="B76" s="425" t="s">
        <v>828</v>
      </c>
      <c r="C76" s="451" t="s">
        <v>159</v>
      </c>
      <c r="D76" s="451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390</v>
      </c>
      <c r="M76" s="426" t="s">
        <v>161</v>
      </c>
      <c r="N76" s="426" t="s">
        <v>49</v>
      </c>
      <c r="O76" s="427" t="s">
        <v>50</v>
      </c>
      <c r="P76" s="428"/>
      <c r="Q76" s="559" t="str">
        <f>A!$L$22</f>
        <v>Org</v>
      </c>
    </row>
    <row r="77" spans="1:17" customFormat="false" ht="9.75" customHeight="1">
      <c r="A77" s="431"/>
      <c r="B77" s="418" t="s">
        <v>351</v>
      </c>
      <c r="C77" s="430">
        <f>A!J616</f>
        <v>0</v>
      </c>
      <c r="D77" s="430">
        <f>A!D616</f>
        <v>0</v>
      </c>
      <c r="E77" s="430">
        <f>A!C616</f>
        <v>0</v>
      </c>
      <c r="F77" s="430">
        <f>A!B616</f>
        <v>0</v>
      </c>
      <c r="G77" s="430">
        <f>A!K616</f>
        <v>-1.2361111107566103E-3</v>
      </c>
      <c r="H77" s="430">
        <f>A!E616</f>
        <v>0</v>
      </c>
      <c r="I77" s="431">
        <f>A!F616</f>
        <v>-3.0446734979999902E-14</v>
      </c>
      <c r="J77" s="430">
        <f t="shared" ref="J77:J95" si="9">MINA(C77:I77)</f>
        <v>-1.2361111107566103E-3</v>
      </c>
      <c r="K77" s="430">
        <f t="shared" ref="K77:K95" si="10">MAXA(C77:I77)</f>
        <v>0</v>
      </c>
      <c r="L77" s="519" t="str">
        <f>IF(AVERAGE(M77:O77)&lt;=0.1,"----",ABS((K77-J77)/(AVERAGE(M77:O77))))</f>
        <v>----</v>
      </c>
      <c r="M77" s="430">
        <f>A!G616</f>
        <v>0</v>
      </c>
      <c r="N77" s="430">
        <f>A!H616</f>
        <v>0</v>
      </c>
      <c r="O77" s="431">
        <f>A!I616</f>
        <v>0</v>
      </c>
      <c r="P77" s="432"/>
      <c r="Q77" s="433" t="str">
        <f>A!L616</f>
        <v/>
      </c>
    </row>
    <row r="78" spans="1:17" customFormat="false" ht="9.75" customHeight="1">
      <c r="A78" s="432"/>
      <c r="B78" s="418" t="s">
        <v>333</v>
      </c>
      <c r="C78" s="430">
        <f>A!J617</f>
        <v>0</v>
      </c>
      <c r="D78" s="430">
        <f>A!D617</f>
        <v>0</v>
      </c>
      <c r="E78" s="430">
        <f>A!C617</f>
        <v>0</v>
      </c>
      <c r="F78" s="430">
        <f>A!B617</f>
        <v>0</v>
      </c>
      <c r="G78" s="430">
        <f>A!K617</f>
        <v>5.1944444430773729E-4</v>
      </c>
      <c r="H78" s="430">
        <f>A!E617</f>
        <v>0</v>
      </c>
      <c r="I78" s="431">
        <f>A!F617</f>
        <v>1.11910662E-15</v>
      </c>
      <c r="J78" s="430">
        <f t="shared" si="9"/>
        <v>0</v>
      </c>
      <c r="K78" s="430">
        <f t="shared" si="10"/>
        <v>5.1944444430773729E-4</v>
      </c>
      <c r="L78" s="519" t="str">
        <f t="shared" ref="L78:L95" si="11">IF(AVERAGE(M78:O78)&lt;=0.1,"----",ABS((K78-J78)/(AVERAGE(M78:O78))))</f>
        <v>----</v>
      </c>
      <c r="M78" s="430">
        <f>A!G617</f>
        <v>0</v>
      </c>
      <c r="N78" s="430">
        <f>A!H617</f>
        <v>0</v>
      </c>
      <c r="O78" s="431">
        <f>A!I617</f>
        <v>0</v>
      </c>
      <c r="P78" s="432"/>
      <c r="Q78" s="433" t="str">
        <f>A!L617</f>
        <v/>
      </c>
    </row>
    <row r="79" spans="1:17" customFormat="false" ht="9.75" customHeight="1">
      <c r="A79" s="432"/>
      <c r="B79" s="418" t="s">
        <v>334</v>
      </c>
      <c r="C79" s="430">
        <f>A!J618</f>
        <v>0</v>
      </c>
      <c r="D79" s="430">
        <f>A!D618</f>
        <v>0</v>
      </c>
      <c r="E79" s="430">
        <f>A!C618</f>
        <v>0</v>
      </c>
      <c r="F79" s="430">
        <f>A!B618</f>
        <v>0</v>
      </c>
      <c r="G79" s="430">
        <f>A!K618</f>
        <v>-7.16666666448873E-4</v>
      </c>
      <c r="H79" s="430">
        <f>A!E618</f>
        <v>0</v>
      </c>
      <c r="I79" s="431">
        <f>A!F618</f>
        <v>-2.9327628359999903E-14</v>
      </c>
      <c r="J79" s="430">
        <f t="shared" si="9"/>
        <v>-7.16666666448873E-4</v>
      </c>
      <c r="K79" s="430">
        <f t="shared" si="10"/>
        <v>0</v>
      </c>
      <c r="L79" s="519" t="str">
        <f t="shared" si="11"/>
        <v>----</v>
      </c>
      <c r="M79" s="430">
        <f>A!G618</f>
        <v>0</v>
      </c>
      <c r="N79" s="430">
        <f>A!H618</f>
        <v>0</v>
      </c>
      <c r="O79" s="431">
        <f>A!I618</f>
        <v>0</v>
      </c>
      <c r="P79" s="432"/>
      <c r="Q79" s="433" t="str">
        <f>A!L618</f>
        <v/>
      </c>
    </row>
    <row r="80" spans="1:17" customFormat="false" ht="9.75" customHeight="1">
      <c r="A80" s="432"/>
      <c r="B80" s="418" t="s">
        <v>335</v>
      </c>
      <c r="C80" s="430">
        <f>A!J619</f>
        <v>0</v>
      </c>
      <c r="D80" s="430">
        <f>A!D619</f>
        <v>0</v>
      </c>
      <c r="E80" s="430">
        <f>A!C619</f>
        <v>0</v>
      </c>
      <c r="F80" s="430">
        <f>A!B619</f>
        <v>0</v>
      </c>
      <c r="G80" s="430">
        <f>A!K619</f>
        <v>-4.1511111107013221E-3</v>
      </c>
      <c r="H80" s="430">
        <f>A!E619</f>
        <v>0</v>
      </c>
      <c r="I80" s="431">
        <f>A!F619</f>
        <v>-1.7230573799998041E-15</v>
      </c>
      <c r="J80" s="430">
        <f t="shared" si="9"/>
        <v>-4.1511111107013221E-3</v>
      </c>
      <c r="K80" s="430">
        <f t="shared" si="10"/>
        <v>0</v>
      </c>
      <c r="L80" s="519" t="str">
        <f t="shared" si="11"/>
        <v>----</v>
      </c>
      <c r="M80" s="430">
        <f>A!G619</f>
        <v>0</v>
      </c>
      <c r="N80" s="430">
        <f>A!H619</f>
        <v>0</v>
      </c>
      <c r="O80" s="431">
        <f>A!I619</f>
        <v>0</v>
      </c>
      <c r="P80" s="432"/>
      <c r="Q80" s="433" t="str">
        <f>A!L619</f>
        <v/>
      </c>
    </row>
    <row r="81" spans="1:17" customFormat="false" ht="9.75" customHeight="1">
      <c r="A81" s="432"/>
      <c r="B81" s="418" t="s">
        <v>336</v>
      </c>
      <c r="C81" s="430">
        <f>A!J620</f>
        <v>0</v>
      </c>
      <c r="D81" s="430">
        <f>A!D620</f>
        <v>0</v>
      </c>
      <c r="E81" s="430">
        <f>A!C620</f>
        <v>0</v>
      </c>
      <c r="F81" s="430">
        <f>A!B620</f>
        <v>0</v>
      </c>
      <c r="G81" s="430">
        <f>A!K620</f>
        <v>-1.169444444428791E-4</v>
      </c>
      <c r="H81" s="430">
        <f>A!E620</f>
        <v>0</v>
      </c>
      <c r="I81" s="431">
        <f>A!F620</f>
        <v>-3.1690194300000096E-14</v>
      </c>
      <c r="J81" s="430">
        <f t="shared" si="9"/>
        <v>-1.169444444428791E-4</v>
      </c>
      <c r="K81" s="430">
        <f t="shared" si="10"/>
        <v>0</v>
      </c>
      <c r="L81" s="519" t="str">
        <f t="shared" si="11"/>
        <v>----</v>
      </c>
      <c r="M81" s="430">
        <f>A!G620</f>
        <v>0</v>
      </c>
      <c r="N81" s="430">
        <f>A!H620</f>
        <v>0</v>
      </c>
      <c r="O81" s="431">
        <f>A!I620</f>
        <v>0</v>
      </c>
      <c r="P81" s="432"/>
      <c r="Q81" s="433" t="str">
        <f>A!L620</f>
        <v/>
      </c>
    </row>
    <row r="82" spans="1:17" customFormat="false" ht="9.75" customHeight="1">
      <c r="A82" s="432"/>
      <c r="B82" s="418" t="s">
        <v>337</v>
      </c>
      <c r="C82" s="430">
        <f>A!J621</f>
        <v>0</v>
      </c>
      <c r="D82" s="430">
        <f>A!D621</f>
        <v>0</v>
      </c>
      <c r="E82" s="430">
        <f>A!C621</f>
        <v>0</v>
      </c>
      <c r="F82" s="430">
        <f>A!B621</f>
        <v>0</v>
      </c>
      <c r="G82" s="430">
        <f>A!K621</f>
        <v>-3.0319444443875909E-3</v>
      </c>
      <c r="H82" s="430">
        <f>A!E621</f>
        <v>0</v>
      </c>
      <c r="I82" s="431">
        <f>A!F621</f>
        <v>-2.9665167000000001E-15</v>
      </c>
      <c r="J82" s="430">
        <f t="shared" si="9"/>
        <v>-3.0319444443875909E-3</v>
      </c>
      <c r="K82" s="430">
        <f t="shared" si="10"/>
        <v>0</v>
      </c>
      <c r="L82" s="519" t="str">
        <f t="shared" si="11"/>
        <v>----</v>
      </c>
      <c r="M82" s="430">
        <f>A!G621</f>
        <v>0</v>
      </c>
      <c r="N82" s="430">
        <f>A!H621</f>
        <v>0</v>
      </c>
      <c r="O82" s="431">
        <f>A!I621</f>
        <v>0</v>
      </c>
      <c r="P82" s="432"/>
      <c r="Q82" s="433" t="str">
        <f>A!L621</f>
        <v/>
      </c>
    </row>
    <row r="83" spans="1:17" customFormat="false" ht="9.75" customHeight="1">
      <c r="A83" s="432"/>
      <c r="B83" s="418" t="s">
        <v>338</v>
      </c>
      <c r="C83" s="430">
        <f>A!J622</f>
        <v>739</v>
      </c>
      <c r="D83" s="430">
        <f>A!D622</f>
        <v>739</v>
      </c>
      <c r="E83" s="430">
        <f>A!C622</f>
        <v>739.2</v>
      </c>
      <c r="F83" s="430">
        <f>A!B622</f>
        <v>741.50058616647129</v>
      </c>
      <c r="G83" s="430">
        <f>A!K622</f>
        <v>732.69186444444404</v>
      </c>
      <c r="H83" s="430">
        <f>A!E622</f>
        <v>739.20000000000903</v>
      </c>
      <c r="I83" s="431">
        <f>A!F622</f>
        <v>739.20686999999998</v>
      </c>
      <c r="J83" s="430">
        <f t="shared" si="9"/>
        <v>732.69186444444404</v>
      </c>
      <c r="K83" s="430">
        <f t="shared" si="10"/>
        <v>741.50058616647129</v>
      </c>
      <c r="L83" s="519">
        <f t="shared" si="11"/>
        <v>1.1915509841420891E-2</v>
      </c>
      <c r="M83" s="430">
        <f>A!G622</f>
        <v>739.19558892383304</v>
      </c>
      <c r="N83" s="430">
        <f>A!H622</f>
        <v>739.2</v>
      </c>
      <c r="O83" s="431">
        <f>A!I622</f>
        <v>739.4</v>
      </c>
      <c r="P83" s="432"/>
      <c r="Q83" s="433" t="str">
        <f>A!L622</f>
        <v/>
      </c>
    </row>
    <row r="84" spans="1:17" customFormat="false" ht="9.75" customHeight="1">
      <c r="A84" s="432"/>
      <c r="B84" s="418" t="s">
        <v>339</v>
      </c>
      <c r="C84" s="430">
        <f>A!J623</f>
        <v>1</v>
      </c>
      <c r="D84" s="430">
        <f>A!D623</f>
        <v>0</v>
      </c>
      <c r="E84" s="430">
        <f>A!C623</f>
        <v>0</v>
      </c>
      <c r="F84" s="430">
        <f>A!B623</f>
        <v>-2.0515826494724934</v>
      </c>
      <c r="G84" s="430">
        <f>A!K623</f>
        <v>-0.68365555555465107</v>
      </c>
      <c r="H84" s="430">
        <f>A!E623</f>
        <v>0</v>
      </c>
      <c r="I84" s="431">
        <f>A!F623</f>
        <v>-1.2210000001005028E-2</v>
      </c>
      <c r="J84" s="430">
        <f t="shared" si="9"/>
        <v>-2.0515826494724934</v>
      </c>
      <c r="K84" s="430">
        <f t="shared" si="10"/>
        <v>1</v>
      </c>
      <c r="L84" s="519" t="str">
        <f t="shared" si="11"/>
        <v>----</v>
      </c>
      <c r="M84" s="430">
        <f>A!G623</f>
        <v>4.3984000985005878E-2</v>
      </c>
      <c r="N84" s="430">
        <f>A!H623</f>
        <v>0</v>
      </c>
      <c r="O84" s="431">
        <f>A!I623</f>
        <v>-0.29999999999995453</v>
      </c>
      <c r="P84" s="432"/>
      <c r="Q84" s="433" t="str">
        <f>A!L623</f>
        <v/>
      </c>
    </row>
    <row r="85" spans="1:17" customFormat="false" ht="9.75" customHeight="1">
      <c r="A85" s="432"/>
      <c r="B85" s="418" t="s">
        <v>340</v>
      </c>
      <c r="C85" s="430">
        <f>A!J624</f>
        <v>0</v>
      </c>
      <c r="D85" s="430">
        <f>A!D624</f>
        <v>0</v>
      </c>
      <c r="E85" s="430">
        <f>A!C624</f>
        <v>0</v>
      </c>
      <c r="F85" s="430">
        <f>A!B624</f>
        <v>0.87924970691676663</v>
      </c>
      <c r="G85" s="430">
        <f>A!K624</f>
        <v>1.1547688888881567</v>
      </c>
      <c r="H85" s="430">
        <f>A!E624</f>
        <v>0</v>
      </c>
      <c r="I85" s="431">
        <f>A!F624</f>
        <v>-5.480000002989982E-3</v>
      </c>
      <c r="J85" s="430">
        <f t="shared" si="9"/>
        <v>-5.480000002989982E-3</v>
      </c>
      <c r="K85" s="430">
        <f t="shared" si="10"/>
        <v>1.1547688888881567</v>
      </c>
      <c r="L85" s="519" t="str">
        <f t="shared" si="11"/>
        <v>----</v>
      </c>
      <c r="M85" s="430">
        <f>A!G624</f>
        <v>5.8620167599201523E-3</v>
      </c>
      <c r="N85" s="430">
        <f>A!H624</f>
        <v>0</v>
      </c>
      <c r="O85" s="431">
        <f>A!I624</f>
        <v>0.19999999999993179</v>
      </c>
      <c r="P85" s="432"/>
      <c r="Q85" s="433" t="str">
        <f>A!L624</f>
        <v/>
      </c>
    </row>
    <row r="86" spans="1:17" customFormat="false" ht="9.75" customHeight="1">
      <c r="A86" s="432"/>
      <c r="B86" s="418" t="s">
        <v>341</v>
      </c>
      <c r="C86" s="430">
        <f>A!J625</f>
        <v>1</v>
      </c>
      <c r="D86" s="430">
        <f>A!D625</f>
        <v>0</v>
      </c>
      <c r="E86" s="430">
        <f>A!C625</f>
        <v>0</v>
      </c>
      <c r="F86" s="430">
        <f>A!B625</f>
        <v>-2.6377491207502999</v>
      </c>
      <c r="G86" s="430">
        <f>A!K625</f>
        <v>0.95110500000055254</v>
      </c>
      <c r="H86" s="430">
        <f>A!E625</f>
        <v>0</v>
      </c>
      <c r="I86" s="431">
        <f>A!F625</f>
        <v>4.6499999959905836E-3</v>
      </c>
      <c r="J86" s="430">
        <f t="shared" si="9"/>
        <v>-2.6377491207502999</v>
      </c>
      <c r="K86" s="430">
        <f t="shared" si="10"/>
        <v>1</v>
      </c>
      <c r="L86" s="519" t="str">
        <f t="shared" si="11"/>
        <v>----</v>
      </c>
      <c r="M86" s="430">
        <f>A!G625</f>
        <v>0.12010769850894576</v>
      </c>
      <c r="N86" s="430">
        <f>A!H625</f>
        <v>0</v>
      </c>
      <c r="O86" s="431">
        <f>A!I625</f>
        <v>0</v>
      </c>
      <c r="P86" s="432"/>
      <c r="Q86" s="433" t="str">
        <f>A!L625</f>
        <v/>
      </c>
    </row>
    <row r="87" spans="1:17" customFormat="false" ht="9.75" customHeight="1">
      <c r="A87" s="432"/>
      <c r="B87" s="418" t="s">
        <v>342</v>
      </c>
      <c r="C87" s="430">
        <f>A!J626</f>
        <v>2219</v>
      </c>
      <c r="D87" s="430">
        <f>A!D626</f>
        <v>2218</v>
      </c>
      <c r="E87" s="430">
        <f>A!C626</f>
        <v>2217.6000000000004</v>
      </c>
      <c r="F87" s="430">
        <f>A!B626</f>
        <v>2186.4009378663541</v>
      </c>
      <c r="G87" s="430">
        <f>A!K626</f>
        <v>2211.1663572222224</v>
      </c>
      <c r="H87" s="430">
        <f>A!E626</f>
        <v>2217.6000000000313</v>
      </c>
      <c r="I87" s="431">
        <f>A!F626</f>
        <v>2217.5923699999998</v>
      </c>
      <c r="J87" s="430">
        <f t="shared" si="9"/>
        <v>2186.4009378663541</v>
      </c>
      <c r="K87" s="430">
        <f t="shared" si="10"/>
        <v>2219</v>
      </c>
      <c r="L87" s="519">
        <f t="shared" si="11"/>
        <v>1.4700649975841114E-2</v>
      </c>
      <c r="M87" s="430">
        <f>A!G626</f>
        <v>2218.2756726169669</v>
      </c>
      <c r="N87" s="430">
        <f>A!H626</f>
        <v>2217.6000000000004</v>
      </c>
      <c r="O87" s="431">
        <f>A!I626</f>
        <v>2216.6999999999998</v>
      </c>
      <c r="P87" s="432"/>
      <c r="Q87" s="433" t="str">
        <f>A!L626</f>
        <v/>
      </c>
    </row>
    <row r="88" spans="1:17" customFormat="false" ht="9.75" customHeight="1">
      <c r="A88" s="432"/>
      <c r="B88" s="418" t="s">
        <v>343</v>
      </c>
      <c r="C88" s="430">
        <f>A!J627</f>
        <v>2218</v>
      </c>
      <c r="D88" s="430">
        <f>A!D627</f>
        <v>2218</v>
      </c>
      <c r="E88" s="430">
        <f>A!C627</f>
        <v>2217.6000000000004</v>
      </c>
      <c r="F88" s="430">
        <f>A!B627</f>
        <v>2189.0386869871045</v>
      </c>
      <c r="G88" s="430">
        <f>A!K627</f>
        <v>2210.2152522222218</v>
      </c>
      <c r="H88" s="430">
        <f>A!E627</f>
        <v>2217.6000000000313</v>
      </c>
      <c r="I88" s="431">
        <f>A!F627</f>
        <v>2217.5877200000041</v>
      </c>
      <c r="J88" s="430">
        <f t="shared" si="9"/>
        <v>2189.0386869871045</v>
      </c>
      <c r="K88" s="430">
        <f t="shared" si="10"/>
        <v>2218</v>
      </c>
      <c r="L88" s="519">
        <f t="shared" si="11"/>
        <v>1.3060431323565186E-2</v>
      </c>
      <c r="M88" s="430">
        <f>A!G627</f>
        <v>2218.1555649184579</v>
      </c>
      <c r="N88" s="430">
        <f>A!H627</f>
        <v>2217.6000000000004</v>
      </c>
      <c r="O88" s="431">
        <f>A!I627</f>
        <v>2216.6999999999998</v>
      </c>
      <c r="P88" s="432"/>
      <c r="Q88" s="433" t="str">
        <f>A!L627</f>
        <v/>
      </c>
    </row>
    <row r="89" spans="1:17" customFormat="false" ht="9.75" customHeight="1">
      <c r="A89" s="432"/>
      <c r="B89" s="418" t="s">
        <v>344</v>
      </c>
      <c r="C89" s="430">
        <f>A!J628</f>
        <v>1</v>
      </c>
      <c r="D89" s="430">
        <f>A!D628</f>
        <v>0</v>
      </c>
      <c r="E89" s="430">
        <f>A!C628</f>
        <v>0</v>
      </c>
      <c r="F89" s="430">
        <f>A!B628</f>
        <v>2.0515826494724934</v>
      </c>
      <c r="G89" s="430">
        <f>A!K628</f>
        <v>2.1265013888887552</v>
      </c>
      <c r="H89" s="430">
        <f>A!E628</f>
        <v>0</v>
      </c>
      <c r="I89" s="431">
        <f>A!F628</f>
        <v>2.0220000000335858E-2</v>
      </c>
      <c r="J89" s="430">
        <f t="shared" si="9"/>
        <v>0</v>
      </c>
      <c r="K89" s="430">
        <f t="shared" si="10"/>
        <v>2.1265013888887552</v>
      </c>
      <c r="L89" s="519" t="str">
        <f t="shared" si="11"/>
        <v>----</v>
      </c>
      <c r="M89" s="430">
        <f>A!G628</f>
        <v>5.1108982500409184E-2</v>
      </c>
      <c r="N89" s="430">
        <f>A!H628</f>
        <v>0</v>
      </c>
      <c r="O89" s="431">
        <f>A!I628</f>
        <v>9.9999999999909051E-2</v>
      </c>
      <c r="P89" s="432"/>
      <c r="Q89" s="433" t="str">
        <f>A!L628</f>
        <v/>
      </c>
    </row>
    <row r="90" spans="1:17" customFormat="false" ht="9.75" customHeight="1">
      <c r="A90" s="432"/>
      <c r="B90" s="418" t="s">
        <v>345</v>
      </c>
      <c r="C90" s="430">
        <f>A!J629</f>
        <v>-2588</v>
      </c>
      <c r="D90" s="430">
        <f>A!D629</f>
        <v>-2587</v>
      </c>
      <c r="E90" s="430">
        <f>A!C629</f>
        <v>-2587.2000000000003</v>
      </c>
      <c r="F90" s="430">
        <f>A!B629</f>
        <v>-2561.5474794841734</v>
      </c>
      <c r="G90" s="430">
        <f>A!K629</f>
        <v>-2575.9254986111109</v>
      </c>
      <c r="H90" s="430">
        <f>A!E629</f>
        <v>-2587.2000000000353</v>
      </c>
      <c r="I90" s="431">
        <f>A!F629</f>
        <v>-2587.1523939999997</v>
      </c>
      <c r="J90" s="430">
        <f t="shared" si="9"/>
        <v>-2588</v>
      </c>
      <c r="K90" s="430">
        <f t="shared" si="10"/>
        <v>-2561.5474794841734</v>
      </c>
      <c r="L90" s="519" t="str">
        <f t="shared" si="11"/>
        <v>----</v>
      </c>
      <c r="M90" s="430">
        <f>A!G629</f>
        <v>-2587.7556936014189</v>
      </c>
      <c r="N90" s="430">
        <f>A!H629</f>
        <v>-2587.2000000000003</v>
      </c>
      <c r="O90" s="431">
        <f>A!I629</f>
        <v>-2586.2999999999997</v>
      </c>
      <c r="P90" s="432"/>
      <c r="Q90" s="433" t="str">
        <f>A!L629</f>
        <v/>
      </c>
    </row>
    <row r="91" spans="1:17" customFormat="false" ht="9.75" customHeight="1">
      <c r="A91" s="432"/>
      <c r="B91" s="418" t="s">
        <v>346</v>
      </c>
      <c r="C91" s="430">
        <f>A!J630</f>
        <v>370</v>
      </c>
      <c r="D91" s="430">
        <f>A!D630</f>
        <v>370</v>
      </c>
      <c r="E91" s="430">
        <f>A!C630</f>
        <v>369.6</v>
      </c>
      <c r="F91" s="430">
        <f>A!B630</f>
        <v>366.35404454865181</v>
      </c>
      <c r="G91" s="430">
        <f>A!K630</f>
        <v>367.93575499999997</v>
      </c>
      <c r="H91" s="430">
        <f>A!E630</f>
        <v>369.60000000000502</v>
      </c>
      <c r="I91" s="431">
        <f>A!F630</f>
        <v>369.64684599999998</v>
      </c>
      <c r="J91" s="430">
        <f t="shared" si="9"/>
        <v>366.35404454865181</v>
      </c>
      <c r="K91" s="430">
        <f t="shared" si="10"/>
        <v>370</v>
      </c>
      <c r="L91" s="519">
        <f t="shared" si="11"/>
        <v>9.8617913860554254E-3</v>
      </c>
      <c r="M91" s="430">
        <f>A!G630</f>
        <v>369.715567939381</v>
      </c>
      <c r="N91" s="430">
        <f>A!H630</f>
        <v>369.6</v>
      </c>
      <c r="O91" s="431">
        <f>A!I630</f>
        <v>369.8</v>
      </c>
      <c r="P91" s="432"/>
      <c r="Q91" s="433" t="str">
        <f>A!L630</f>
        <v/>
      </c>
    </row>
    <row r="92" spans="1:17" customFormat="false" ht="9.75" customHeight="1">
      <c r="A92" s="432"/>
      <c r="B92" s="418" t="s">
        <v>347</v>
      </c>
      <c r="C92" s="430">
        <f>A!J631</f>
        <v>0</v>
      </c>
      <c r="D92" s="430">
        <f>A!D631</f>
        <v>0</v>
      </c>
      <c r="E92" s="430">
        <f>A!C631</f>
        <v>0</v>
      </c>
      <c r="F92" s="430">
        <f>A!B631</f>
        <v>0.2930832356389601</v>
      </c>
      <c r="G92" s="430">
        <f>A!K631</f>
        <v>0.20913805555557019</v>
      </c>
      <c r="H92" s="430">
        <f>A!E631</f>
        <v>0</v>
      </c>
      <c r="I92" s="431">
        <f>A!F631</f>
        <v>-4.1346000000999084E-2</v>
      </c>
      <c r="J92" s="430">
        <f t="shared" si="9"/>
        <v>-4.1346000000999084E-2</v>
      </c>
      <c r="K92" s="430">
        <f t="shared" si="10"/>
        <v>0.2930832356389601</v>
      </c>
      <c r="L92" s="519" t="str">
        <f t="shared" si="11"/>
        <v>----</v>
      </c>
      <c r="M92" s="430">
        <f>A!G631</f>
        <v>1.3833354195014635E-2</v>
      </c>
      <c r="N92" s="430">
        <f>A!H631</f>
        <v>0</v>
      </c>
      <c r="O92" s="431">
        <f>A!I631</f>
        <v>-0.19999999999998863</v>
      </c>
      <c r="P92" s="432"/>
      <c r="Q92" s="433" t="str">
        <f>A!L631</f>
        <v/>
      </c>
    </row>
    <row r="93" spans="1:17" customFormat="false" ht="9.75" customHeight="1">
      <c r="A93" s="432"/>
      <c r="B93" s="418" t="s">
        <v>348</v>
      </c>
      <c r="C93" s="430">
        <f>A!J632</f>
        <v>-2589</v>
      </c>
      <c r="D93" s="430">
        <f>A!D632</f>
        <v>-2587</v>
      </c>
      <c r="E93" s="430">
        <f>A!C632</f>
        <v>-2587.2000000000003</v>
      </c>
      <c r="F93" s="430">
        <f>A!B632</f>
        <v>-2563.3059788980072</v>
      </c>
      <c r="G93" s="430">
        <f>A!K632</f>
        <v>-2577.8428619444439</v>
      </c>
      <c r="H93" s="430">
        <f>A!E632</f>
        <v>-2587.2000000000353</v>
      </c>
      <c r="I93" s="431">
        <f>A!F632</f>
        <v>-2587.213960000001</v>
      </c>
      <c r="J93" s="430">
        <f t="shared" si="9"/>
        <v>-2589</v>
      </c>
      <c r="K93" s="430">
        <f t="shared" si="10"/>
        <v>-2563.3059788980072</v>
      </c>
      <c r="L93" s="519" t="str">
        <f t="shared" si="11"/>
        <v>----</v>
      </c>
      <c r="M93" s="430">
        <f>A!G632</f>
        <v>-2587.7929692297243</v>
      </c>
      <c r="N93" s="430">
        <f>A!H632</f>
        <v>-2587.2000000000003</v>
      </c>
      <c r="O93" s="431">
        <f>A!I632</f>
        <v>-2586.6</v>
      </c>
      <c r="P93" s="432"/>
      <c r="Q93" s="433" t="str">
        <f>A!L632</f>
        <v/>
      </c>
    </row>
    <row r="94" spans="1:17" customFormat="false" ht="9.75" customHeight="1">
      <c r="A94" s="432"/>
      <c r="B94" s="418" t="s">
        <v>349</v>
      </c>
      <c r="C94" s="430">
        <f>A!J633</f>
        <v>370</v>
      </c>
      <c r="D94" s="430">
        <f>A!D633</f>
        <v>370</v>
      </c>
      <c r="E94" s="430">
        <f>A!C633</f>
        <v>369.6</v>
      </c>
      <c r="F94" s="430">
        <f>A!B633</f>
        <v>366.64712778429077</v>
      </c>
      <c r="G94" s="430">
        <f>A!K633</f>
        <v>368.14477611111113</v>
      </c>
      <c r="H94" s="430">
        <f>A!E633</f>
        <v>369.60000000000502</v>
      </c>
      <c r="I94" s="431">
        <f>A!F633</f>
        <v>369.60549999999893</v>
      </c>
      <c r="J94" s="430">
        <f t="shared" si="9"/>
        <v>366.64712778429077</v>
      </c>
      <c r="K94" s="430">
        <f t="shared" si="10"/>
        <v>370</v>
      </c>
      <c r="L94" s="519">
        <f t="shared" si="11"/>
        <v>9.0705653898203176E-3</v>
      </c>
      <c r="M94" s="430">
        <f>A!G633</f>
        <v>369.72940129357602</v>
      </c>
      <c r="N94" s="430">
        <f>A!H633</f>
        <v>369.6</v>
      </c>
      <c r="O94" s="431">
        <f>A!I633</f>
        <v>369.6</v>
      </c>
      <c r="P94" s="432"/>
      <c r="Q94" s="433" t="str">
        <f>A!L633</f>
        <v/>
      </c>
    </row>
    <row r="95" spans="1:17" customFormat="false" ht="11" customHeight="1" thickBot="1">
      <c r="A95" s="432"/>
      <c r="B95" s="438" t="s">
        <v>350</v>
      </c>
      <c r="C95" s="439">
        <f>A!J634</f>
        <v>1222</v>
      </c>
      <c r="D95" s="439">
        <f>A!D634</f>
        <v>1221</v>
      </c>
      <c r="E95" s="439">
        <f>A!C634</f>
        <v>1221</v>
      </c>
      <c r="F95" s="439">
        <f>A!B634</f>
        <v>1219.2262602579133</v>
      </c>
      <c r="G95" s="453">
        <f>A!K634</f>
        <v>1210.2162561111122</v>
      </c>
      <c r="H95" s="439">
        <f>A!E634</f>
        <v>1221.0239999999999</v>
      </c>
      <c r="I95" s="440">
        <f>A!F634</f>
        <v>1221.0239999999999</v>
      </c>
      <c r="J95" s="439">
        <f t="shared" si="9"/>
        <v>1210.2162561111122</v>
      </c>
      <c r="K95" s="439">
        <f t="shared" si="10"/>
        <v>1222</v>
      </c>
      <c r="L95" s="519">
        <f t="shared" si="11"/>
        <v>9.6506159354264962E-3</v>
      </c>
      <c r="M95" s="439">
        <f>A!G634</f>
        <v>1221.1062621497899</v>
      </c>
      <c r="N95" s="439">
        <f>A!H634</f>
        <v>1221</v>
      </c>
      <c r="O95" s="440">
        <f>A!I634</f>
        <v>1221</v>
      </c>
      <c r="P95" s="432"/>
      <c r="Q95" s="452" t="str">
        <f>A!L634</f>
        <v/>
      </c>
    </row>
    <row r="96" spans="1:17" s="484" customFormat="1" thickTop="1">
      <c r="A96" s="489"/>
      <c r="B96" s="485" t="s">
        <v>816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123" spans="17:17" customFormat="false">
      <c r="Q123" s="558"/>
    </row>
    <row r="124" spans="17:17" customFormat="false">
      <c r="Q124" s="559"/>
    </row>
  </sheetData>
  <mergeCells count="7">
    <mergeCell ref="B1:Q1"/>
    <mergeCell ref="J8:L8"/>
    <mergeCell ref="J30:L30"/>
    <mergeCell ref="J52:L52"/>
    <mergeCell ref="J74:L74"/>
    <mergeCell ref="B3:Q3"/>
    <mergeCell ref="B2:Q2"/>
  </mergeCells>
  <phoneticPr fontId="0" type="noConversion"/>
  <pageMargins left="0.75" right="0.5" top="0.3" bottom="0.3" header="0.5" footer="0.25"/>
  <pageSetup scale="7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14" enableFormatConditionsCalculation="false">
    <pageSetUpPr fitToPage="1"/>
  </sheetPr>
  <dimension ref="A1:Q105"/>
  <sheetViews>
    <sheetView defaultGridColor="false" colorId="22" workbookViewId="0">
      <selection activeCell="B3" sqref="B3:Q3"/>
    </sheetView>
  </sheetViews>
  <sheetFormatPr baseColWidth="10" defaultColWidth="9.7109375" defaultRowHeight="15"/>
  <cols>
    <col min="1" max="1" width="0.7109375" customWidth="1"/>
    <col min="2" max="11" width="6.7109375" customWidth="1"/>
    <col min="12" max="12" width="7.85546875" customWidth="1"/>
    <col min="13" max="15" width="6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5.25" customHeight="1">
      <c r="A6" s="310"/>
      <c r="B6" s="555" t="s">
        <v>791</v>
      </c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customFormat="false" ht="16.5" customHeight="1" thickBot="1">
      <c r="A7" s="310"/>
      <c r="B7" s="309" t="s">
        <v>826</v>
      </c>
      <c r="C7" s="341"/>
      <c r="D7" s="341"/>
      <c r="E7" s="341"/>
      <c r="F7" s="341"/>
      <c r="G7" s="341"/>
      <c r="H7" s="341"/>
      <c r="I7" s="341"/>
      <c r="J7" s="341"/>
      <c r="K7" s="341"/>
      <c r="L7" s="341"/>
      <c r="M7" s="341"/>
      <c r="N7" s="341"/>
      <c r="O7" s="341"/>
      <c r="P7" s="341"/>
      <c r="Q7" s="341"/>
    </row>
    <row r="8" spans="1:17" customFormat="false" ht="12" customHeight="1" thickTop="1">
      <c r="A8" s="310"/>
      <c r="B8" s="360" t="s">
        <v>64</v>
      </c>
      <c r="C8" s="361"/>
      <c r="D8" s="361"/>
      <c r="E8" s="361"/>
      <c r="F8" s="361"/>
      <c r="G8" s="386"/>
      <c r="H8" s="386"/>
      <c r="I8" s="362"/>
      <c r="J8" s="611" t="s">
        <v>391</v>
      </c>
      <c r="K8" s="612"/>
      <c r="L8" s="613"/>
      <c r="M8" s="387"/>
      <c r="N8" s="361"/>
      <c r="O8" s="362"/>
      <c r="P8" s="388"/>
      <c r="Q8" s="316">
        <f>YourData!$J$5</f>
        <v>40179</v>
      </c>
    </row>
    <row r="9" spans="1:17" customFormat="false" ht="12" customHeight="1">
      <c r="A9" s="310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19" t="s">
        <v>157</v>
      </c>
      <c r="M9" s="363"/>
      <c r="N9" s="341" t="s">
        <v>158</v>
      </c>
      <c r="O9" s="366"/>
      <c r="P9" s="388"/>
      <c r="Q9" s="558" t="str">
        <f>A!$L$21</f>
        <v>Tested Prg</v>
      </c>
    </row>
    <row r="10" spans="1:17" customFormat="false" ht="12" customHeight="1">
      <c r="A10" s="310"/>
      <c r="B10" s="367" t="s">
        <v>828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390</v>
      </c>
      <c r="M10" s="390" t="s">
        <v>161</v>
      </c>
      <c r="N10" s="368" t="s">
        <v>49</v>
      </c>
      <c r="O10" s="369" t="s">
        <v>50</v>
      </c>
      <c r="P10" s="391"/>
      <c r="Q10" s="559" t="str">
        <f>A!$L$22</f>
        <v>Org</v>
      </c>
    </row>
    <row r="11" spans="1:17" customFormat="false" ht="12" customHeight="1">
      <c r="A11" s="310"/>
      <c r="B11" s="394" t="s">
        <v>330</v>
      </c>
      <c r="C11" s="395">
        <f>A!J243</f>
        <v>22.2</v>
      </c>
      <c r="D11" s="395">
        <f>A!D243</f>
        <v>22.2</v>
      </c>
      <c r="E11" s="395">
        <f>A!C243</f>
        <v>22.3</v>
      </c>
      <c r="F11" s="395">
        <f>A!B243</f>
        <v>22.333333333333336</v>
      </c>
      <c r="G11" s="395">
        <f>A!K243</f>
        <v>22.199912232142839</v>
      </c>
      <c r="H11" s="395">
        <f>A!E243</f>
        <v>22.200000000000301</v>
      </c>
      <c r="I11" s="396">
        <f>A!F243</f>
        <v>22.6345999999998</v>
      </c>
      <c r="J11" s="395">
        <f t="shared" ref="J11:J24" si="0">MINA(C11:I11)</f>
        <v>22.199912232142839</v>
      </c>
      <c r="K11" s="395">
        <f t="shared" ref="K11:K24" si="1">MAXA(C11:I11)</f>
        <v>22.6345999999998</v>
      </c>
      <c r="L11" s="327">
        <f>IF(AVERAGE(M11:O11)=0,0,ABS((K11-J11)/(AVERAGE(M11:O11))))</f>
        <v>1.9575827182221714E-2</v>
      </c>
      <c r="M11" s="394">
        <f>A!G243</f>
        <v>22.2</v>
      </c>
      <c r="N11" s="395">
        <f>A!H243</f>
        <v>22.2</v>
      </c>
      <c r="O11" s="396">
        <f>A!I243</f>
        <v>22.216000000000001</v>
      </c>
      <c r="P11" s="397"/>
      <c r="Q11" s="398" t="str">
        <f>A!L243</f>
        <v/>
      </c>
    </row>
    <row r="12" spans="1:17" customFormat="false" ht="12" customHeight="1">
      <c r="A12" s="310"/>
      <c r="B12" s="394" t="s">
        <v>317</v>
      </c>
      <c r="C12" s="395">
        <f>A!J244</f>
        <v>22.2</v>
      </c>
      <c r="D12" s="395">
        <f>A!D244</f>
        <v>22.2</v>
      </c>
      <c r="E12" s="395">
        <f>A!C244</f>
        <v>22.3</v>
      </c>
      <c r="F12" s="395">
        <f>A!B244</f>
        <v>22.277777777777775</v>
      </c>
      <c r="G12" s="395">
        <f>A!K244</f>
        <v>22.199883229166648</v>
      </c>
      <c r="H12" s="395">
        <f>A!E244</f>
        <v>22.200000000000301</v>
      </c>
      <c r="I12" s="396">
        <f>A!F244</f>
        <v>22.524170535714301</v>
      </c>
      <c r="J12" s="395">
        <f t="shared" si="0"/>
        <v>22.199883229166648</v>
      </c>
      <c r="K12" s="395">
        <f t="shared" si="1"/>
        <v>22.524170535714301</v>
      </c>
      <c r="L12" s="327">
        <f t="shared" ref="L12:L24" si="2">IF(AVERAGE(M12:O12)=0,0,ABS((K12-J12)/(AVERAGE(M12:O12))))</f>
        <v>1.4604466323039586E-2</v>
      </c>
      <c r="M12" s="394">
        <f>A!G244</f>
        <v>22.2</v>
      </c>
      <c r="N12" s="395">
        <f>A!H244</f>
        <v>22.2</v>
      </c>
      <c r="O12" s="396">
        <f>A!I244</f>
        <v>22.213999999999999</v>
      </c>
      <c r="P12" s="397"/>
      <c r="Q12" s="398" t="str">
        <f>A!L244</f>
        <v/>
      </c>
    </row>
    <row r="13" spans="1:17" customFormat="false" ht="12" customHeight="1">
      <c r="A13" s="310"/>
      <c r="B13" s="394" t="s">
        <v>318</v>
      </c>
      <c r="C13" s="395">
        <f>A!J245</f>
        <v>26.7</v>
      </c>
      <c r="D13" s="395">
        <f>A!D245</f>
        <v>26.7</v>
      </c>
      <c r="E13" s="395">
        <f>A!C245</f>
        <v>26.8</v>
      </c>
      <c r="F13" s="395">
        <f>A!B245</f>
        <v>26.722222222222218</v>
      </c>
      <c r="G13" s="395">
        <f>A!K245</f>
        <v>26.700000580357038</v>
      </c>
      <c r="H13" s="395">
        <f>A!E245</f>
        <v>26.700000000000301</v>
      </c>
      <c r="I13" s="396">
        <f>A!F245</f>
        <v>27.078487500000001</v>
      </c>
      <c r="J13" s="395">
        <f t="shared" si="0"/>
        <v>26.7</v>
      </c>
      <c r="K13" s="395">
        <f t="shared" si="1"/>
        <v>27.078487500000001</v>
      </c>
      <c r="L13" s="327">
        <f t="shared" si="2"/>
        <v>1.4173438436189414E-2</v>
      </c>
      <c r="M13" s="394">
        <f>A!G245</f>
        <v>26.7</v>
      </c>
      <c r="N13" s="395">
        <f>A!H245</f>
        <v>26.7</v>
      </c>
      <c r="O13" s="396">
        <f>A!I245</f>
        <v>26.712</v>
      </c>
      <c r="P13" s="397"/>
      <c r="Q13" s="398" t="str">
        <f>A!L245</f>
        <v/>
      </c>
    </row>
    <row r="14" spans="1:17" customFormat="false" ht="12" customHeight="1">
      <c r="A14" s="310"/>
      <c r="B14" s="394" t="s">
        <v>319</v>
      </c>
      <c r="C14" s="395">
        <f>A!J246</f>
        <v>22.2</v>
      </c>
      <c r="D14" s="395">
        <f>A!D246</f>
        <v>22.2</v>
      </c>
      <c r="E14" s="395">
        <f>A!C246</f>
        <v>22.1</v>
      </c>
      <c r="F14" s="395">
        <f>A!B246</f>
        <v>22.111111111111111</v>
      </c>
      <c r="G14" s="395">
        <f>A!K246</f>
        <v>22.199994613095036</v>
      </c>
      <c r="H14" s="395">
        <f>A!E246</f>
        <v>22.200000000000301</v>
      </c>
      <c r="I14" s="396">
        <f>A!F246</f>
        <v>21.6377203869048</v>
      </c>
      <c r="J14" s="395">
        <f t="shared" si="0"/>
        <v>21.6377203869048</v>
      </c>
      <c r="K14" s="395">
        <f t="shared" si="1"/>
        <v>22.200000000000301</v>
      </c>
      <c r="L14" s="327">
        <f t="shared" si="2"/>
        <v>2.5332855351442547E-2</v>
      </c>
      <c r="M14" s="394">
        <f>A!G246</f>
        <v>22.2</v>
      </c>
      <c r="N14" s="395">
        <f>A!H246</f>
        <v>22.2</v>
      </c>
      <c r="O14" s="396">
        <f>A!I246</f>
        <v>22.187000000000001</v>
      </c>
      <c r="P14" s="397"/>
      <c r="Q14" s="398" t="str">
        <f>A!L246</f>
        <v/>
      </c>
    </row>
    <row r="15" spans="1:17" customFormat="false" ht="12" customHeight="1">
      <c r="A15" s="310"/>
      <c r="B15" s="394" t="s">
        <v>320</v>
      </c>
      <c r="C15" s="395">
        <f>A!J247</f>
        <v>22.2</v>
      </c>
      <c r="D15" s="395">
        <f>A!D247</f>
        <v>22.2</v>
      </c>
      <c r="E15" s="395">
        <f>A!C247</f>
        <v>22.1</v>
      </c>
      <c r="F15" s="395">
        <f>A!B247</f>
        <v>22.111111111111111</v>
      </c>
      <c r="G15" s="395">
        <f>A!K247</f>
        <v>22.199991116071164</v>
      </c>
      <c r="H15" s="395">
        <f>A!E247</f>
        <v>22.200000000000301</v>
      </c>
      <c r="I15" s="396">
        <f>A!F247</f>
        <v>21.509655059523801</v>
      </c>
      <c r="J15" s="395">
        <f t="shared" si="0"/>
        <v>21.509655059523801</v>
      </c>
      <c r="K15" s="395">
        <f t="shared" si="1"/>
        <v>22.200000000000301</v>
      </c>
      <c r="L15" s="327">
        <f t="shared" si="2"/>
        <v>3.1103624261162421E-2</v>
      </c>
      <c r="M15" s="394">
        <f>A!G247</f>
        <v>22.2</v>
      </c>
      <c r="N15" s="395">
        <f>A!H247</f>
        <v>22.2</v>
      </c>
      <c r="O15" s="396">
        <f>A!I247</f>
        <v>22.184999999999999</v>
      </c>
      <c r="P15" s="397"/>
      <c r="Q15" s="398" t="str">
        <f>A!L247</f>
        <v/>
      </c>
    </row>
    <row r="16" spans="1:17" customFormat="false" ht="12" customHeight="1">
      <c r="A16" s="310"/>
      <c r="B16" s="394" t="s">
        <v>321</v>
      </c>
      <c r="C16" s="395">
        <f>A!J248</f>
        <v>22.2</v>
      </c>
      <c r="D16" s="395">
        <f>A!D248</f>
        <v>22.2</v>
      </c>
      <c r="E16" s="395">
        <f>A!C248</f>
        <v>22.3</v>
      </c>
      <c r="F16" s="395">
        <f>A!B248</f>
        <v>22.333333333333336</v>
      </c>
      <c r="G16" s="395">
        <f>A!K248</f>
        <v>22.199889985119036</v>
      </c>
      <c r="H16" s="395">
        <f>A!E248</f>
        <v>22.200000000000301</v>
      </c>
      <c r="I16" s="396">
        <f>A!F248</f>
        <v>22.677145089285698</v>
      </c>
      <c r="J16" s="395">
        <f t="shared" si="0"/>
        <v>22.199889985119036</v>
      </c>
      <c r="K16" s="395">
        <f t="shared" si="1"/>
        <v>22.677145089285698</v>
      </c>
      <c r="L16" s="327">
        <f t="shared" si="2"/>
        <v>2.1492814226311805E-2</v>
      </c>
      <c r="M16" s="394">
        <f>A!G248</f>
        <v>22.2</v>
      </c>
      <c r="N16" s="395">
        <f>A!H248</f>
        <v>22.2</v>
      </c>
      <c r="O16" s="396">
        <f>A!I248</f>
        <v>22.216000000000001</v>
      </c>
      <c r="P16" s="397"/>
      <c r="Q16" s="398" t="str">
        <f>A!L248</f>
        <v/>
      </c>
    </row>
    <row r="17" spans="1:17" customFormat="false" ht="12" customHeight="1">
      <c r="A17" s="310"/>
      <c r="B17" s="394" t="s">
        <v>322</v>
      </c>
      <c r="C17" s="395">
        <f>A!J249</f>
        <v>26.7</v>
      </c>
      <c r="D17" s="395">
        <f>A!D249</f>
        <v>26.7</v>
      </c>
      <c r="E17" s="395">
        <f>A!C249</f>
        <v>26.8</v>
      </c>
      <c r="F17" s="395">
        <f>A!B249</f>
        <v>26.722222222222218</v>
      </c>
      <c r="G17" s="395">
        <f>A!K249</f>
        <v>26.699895952380942</v>
      </c>
      <c r="H17" s="395">
        <f>A!E249</f>
        <v>26.700000000000301</v>
      </c>
      <c r="I17" s="396">
        <f>A!F249</f>
        <v>26.994762202381001</v>
      </c>
      <c r="J17" s="395">
        <f t="shared" si="0"/>
        <v>26.699895952380942</v>
      </c>
      <c r="K17" s="395">
        <f t="shared" si="1"/>
        <v>26.994762202381001</v>
      </c>
      <c r="L17" s="327">
        <f t="shared" si="2"/>
        <v>1.1041749881421176E-2</v>
      </c>
      <c r="M17" s="394">
        <f>A!G249</f>
        <v>26.7</v>
      </c>
      <c r="N17" s="395">
        <f>A!H249</f>
        <v>26.7</v>
      </c>
      <c r="O17" s="396">
        <f>A!I249</f>
        <v>26.713999999999999</v>
      </c>
      <c r="P17" s="397"/>
      <c r="Q17" s="398" t="str">
        <f>A!L249</f>
        <v/>
      </c>
    </row>
    <row r="18" spans="1:17" customFormat="false" ht="12" customHeight="1">
      <c r="A18" s="310"/>
      <c r="B18" s="394" t="s">
        <v>323</v>
      </c>
      <c r="C18" s="395">
        <f>A!J250</f>
        <v>23.3</v>
      </c>
      <c r="D18" s="395">
        <f>A!D250</f>
        <v>23.3</v>
      </c>
      <c r="E18" s="395">
        <f>A!C250</f>
        <v>23.4</v>
      </c>
      <c r="F18" s="395">
        <f>A!B250</f>
        <v>23.444444444444446</v>
      </c>
      <c r="G18" s="395">
        <f>A!K250</f>
        <v>23.29988340773809</v>
      </c>
      <c r="H18" s="395">
        <f>A!E250</f>
        <v>23.299999999999699</v>
      </c>
      <c r="I18" s="396">
        <f>A!F250</f>
        <v>23.7804913690475</v>
      </c>
      <c r="J18" s="395">
        <f t="shared" si="0"/>
        <v>23.29988340773809</v>
      </c>
      <c r="K18" s="395">
        <f t="shared" si="1"/>
        <v>23.7804913690475</v>
      </c>
      <c r="L18" s="327">
        <f t="shared" si="2"/>
        <v>2.062193577997096E-2</v>
      </c>
      <c r="M18" s="394">
        <f>A!G250</f>
        <v>23.3</v>
      </c>
      <c r="N18" s="395">
        <f>A!H250</f>
        <v>23.3</v>
      </c>
      <c r="O18" s="396">
        <f>A!I250</f>
        <v>23.317</v>
      </c>
      <c r="P18" s="397"/>
      <c r="Q18" s="398" t="str">
        <f>A!L250</f>
        <v/>
      </c>
    </row>
    <row r="19" spans="1:17" customFormat="false" ht="12" customHeight="1">
      <c r="A19" s="310"/>
      <c r="B19" s="394" t="s">
        <v>324</v>
      </c>
      <c r="C19" s="395">
        <f>A!J251</f>
        <v>22.2</v>
      </c>
      <c r="D19" s="395">
        <f>A!D251</f>
        <v>22.2</v>
      </c>
      <c r="E19" s="395">
        <f>A!C251</f>
        <v>22.2</v>
      </c>
      <c r="F19" s="395">
        <f>A!B251</f>
        <v>22.222222222222221</v>
      </c>
      <c r="G19" s="395">
        <f>A!K251</f>
        <v>22.199949702380938</v>
      </c>
      <c r="H19" s="395">
        <f>A!E251</f>
        <v>22.200000000000301</v>
      </c>
      <c r="I19" s="396">
        <f>A!F251</f>
        <v>22.116867708333402</v>
      </c>
      <c r="J19" s="395">
        <f t="shared" si="0"/>
        <v>22.116867708333402</v>
      </c>
      <c r="K19" s="395">
        <f t="shared" si="1"/>
        <v>22.222222222222221</v>
      </c>
      <c r="L19" s="327">
        <f t="shared" si="2"/>
        <v>4.7457700816297384E-3</v>
      </c>
      <c r="M19" s="394">
        <f>A!G251</f>
        <v>22.2</v>
      </c>
      <c r="N19" s="395">
        <f>A!H251</f>
        <v>22.2</v>
      </c>
      <c r="O19" s="396">
        <f>A!I251</f>
        <v>22.199000000000002</v>
      </c>
      <c r="P19" s="397"/>
      <c r="Q19" s="398" t="str">
        <f>A!L251</f>
        <v/>
      </c>
    </row>
    <row r="20" spans="1:17" customFormat="false" ht="12" customHeight="1">
      <c r="A20" s="310"/>
      <c r="B20" s="394" t="s">
        <v>325</v>
      </c>
      <c r="C20" s="395">
        <f>A!J252</f>
        <v>22.2</v>
      </c>
      <c r="D20" s="395">
        <f>A!D252</f>
        <v>22.2</v>
      </c>
      <c r="E20" s="395">
        <f>A!C252</f>
        <v>22.3</v>
      </c>
      <c r="F20" s="395">
        <f>A!B252</f>
        <v>22.277777777777775</v>
      </c>
      <c r="G20" s="395">
        <f>A!K252</f>
        <v>22.199960104166649</v>
      </c>
      <c r="H20" s="395">
        <f>A!E252</f>
        <v>22.200000000000301</v>
      </c>
      <c r="I20" s="396">
        <f>A!F252</f>
        <v>22.3343773809524</v>
      </c>
      <c r="J20" s="395">
        <f t="shared" si="0"/>
        <v>22.199960104166649</v>
      </c>
      <c r="K20" s="395">
        <f t="shared" si="1"/>
        <v>22.3343773809524</v>
      </c>
      <c r="L20" s="327">
        <f t="shared" si="2"/>
        <v>6.0543777547819588E-3</v>
      </c>
      <c r="M20" s="394">
        <f>A!G252</f>
        <v>22.2</v>
      </c>
      <c r="N20" s="395">
        <f>A!H252</f>
        <v>22.2</v>
      </c>
      <c r="O20" s="396">
        <f>A!I252</f>
        <v>22.204999999999998</v>
      </c>
      <c r="P20" s="397"/>
      <c r="Q20" s="398" t="str">
        <f>A!L252</f>
        <v/>
      </c>
    </row>
    <row r="21" spans="1:17" customFormat="false" ht="12" customHeight="1">
      <c r="A21" s="310"/>
      <c r="B21" s="394" t="s">
        <v>326</v>
      </c>
      <c r="C21" s="395">
        <f>A!J253</f>
        <v>22.2</v>
      </c>
      <c r="D21" s="395">
        <f>A!D253</f>
        <v>22.2</v>
      </c>
      <c r="E21" s="395">
        <f>A!C253</f>
        <v>22.3</v>
      </c>
      <c r="F21" s="395">
        <f>A!B253</f>
        <v>22.333333333333336</v>
      </c>
      <c r="G21" s="395">
        <f>A!K253</f>
        <v>22.199975148809504</v>
      </c>
      <c r="H21" s="395">
        <f>A!E253</f>
        <v>22.200000000000301</v>
      </c>
      <c r="I21" s="396">
        <f>A!F253</f>
        <v>22.368166517857201</v>
      </c>
      <c r="J21" s="395">
        <f t="shared" si="0"/>
        <v>22.199975148809504</v>
      </c>
      <c r="K21" s="395">
        <f t="shared" si="1"/>
        <v>22.368166517857201</v>
      </c>
      <c r="L21" s="327">
        <f t="shared" si="2"/>
        <v>7.5755053169848444E-3</v>
      </c>
      <c r="M21" s="394">
        <f>A!G253</f>
        <v>22.2</v>
      </c>
      <c r="N21" s="395">
        <f>A!H253</f>
        <v>22.2</v>
      </c>
      <c r="O21" s="396">
        <f>A!I253</f>
        <v>22.206</v>
      </c>
      <c r="P21" s="397"/>
      <c r="Q21" s="398" t="str">
        <f>A!L253</f>
        <v/>
      </c>
    </row>
    <row r="22" spans="1:17" customFormat="false" ht="12" customHeight="1">
      <c r="A22" s="310"/>
      <c r="B22" s="394" t="s">
        <v>327</v>
      </c>
      <c r="C22" s="395">
        <f>A!J254</f>
        <v>22.2</v>
      </c>
      <c r="D22" s="395">
        <f>A!D254</f>
        <v>22.2</v>
      </c>
      <c r="E22" s="395">
        <f>A!C254</f>
        <v>22.1</v>
      </c>
      <c r="F22" s="395">
        <f>A!B254</f>
        <v>22.111111111111111</v>
      </c>
      <c r="G22" s="395">
        <f>A!K254</f>
        <v>22.19999465773812</v>
      </c>
      <c r="H22" s="395">
        <f>A!E254</f>
        <v>22.200000000000301</v>
      </c>
      <c r="I22" s="396">
        <f>A!F254</f>
        <v>21.946915178571398</v>
      </c>
      <c r="J22" s="395">
        <f t="shared" si="0"/>
        <v>21.946915178571398</v>
      </c>
      <c r="K22" s="395">
        <f t="shared" si="1"/>
        <v>22.200000000000301</v>
      </c>
      <c r="L22" s="327">
        <f t="shared" si="2"/>
        <v>1.1401244320610101E-2</v>
      </c>
      <c r="M22" s="394">
        <f>A!G254</f>
        <v>22.2</v>
      </c>
      <c r="N22" s="395">
        <f>A!H254</f>
        <v>22.2</v>
      </c>
      <c r="O22" s="396">
        <f>A!I254</f>
        <v>22.193999999999999</v>
      </c>
      <c r="P22" s="397"/>
      <c r="Q22" s="398" t="str">
        <f>A!L254</f>
        <v/>
      </c>
    </row>
    <row r="23" spans="1:17" customFormat="false" ht="12" customHeight="1">
      <c r="A23" s="310"/>
      <c r="B23" s="394" t="s">
        <v>328</v>
      </c>
      <c r="C23" s="395">
        <f>A!J255</f>
        <v>22.2</v>
      </c>
      <c r="D23" s="395">
        <f>A!D255</f>
        <v>22.2</v>
      </c>
      <c r="E23" s="395">
        <f>A!C255</f>
        <v>22.1</v>
      </c>
      <c r="F23" s="395">
        <f>A!B255</f>
        <v>22.111111111111111</v>
      </c>
      <c r="G23" s="395">
        <f>A!K255</f>
        <v>22.199996636904753</v>
      </c>
      <c r="H23" s="395">
        <f>A!E255</f>
        <v>22.200000000000301</v>
      </c>
      <c r="I23" s="396">
        <f>A!F255</f>
        <v>22.0112748511904</v>
      </c>
      <c r="J23" s="395">
        <f t="shared" si="0"/>
        <v>22.0112748511904</v>
      </c>
      <c r="K23" s="395">
        <f t="shared" si="1"/>
        <v>22.200000000000301</v>
      </c>
      <c r="L23" s="327">
        <f t="shared" si="2"/>
        <v>8.5017711003784555E-3</v>
      </c>
      <c r="M23" s="394">
        <f>A!G255</f>
        <v>22.2</v>
      </c>
      <c r="N23" s="395">
        <f>A!H255</f>
        <v>22.2</v>
      </c>
      <c r="O23" s="396">
        <f>A!I255</f>
        <v>22.195</v>
      </c>
      <c r="P23" s="397"/>
      <c r="Q23" s="398" t="str">
        <f>A!L255</f>
        <v/>
      </c>
    </row>
    <row r="24" spans="1:17" customFormat="false" ht="12" customHeight="1" thickBot="1">
      <c r="A24" s="310"/>
      <c r="B24" s="399" t="s">
        <v>329</v>
      </c>
      <c r="C24" s="400">
        <f>A!J256</f>
        <v>26.7</v>
      </c>
      <c r="D24" s="400">
        <f>A!D256</f>
        <v>26.7</v>
      </c>
      <c r="E24" s="400">
        <f>A!C256</f>
        <v>26.8</v>
      </c>
      <c r="F24" s="400">
        <f>A!B256</f>
        <v>26.777777777777779</v>
      </c>
      <c r="G24" s="395">
        <f>A!K256</f>
        <v>26.699872470238098</v>
      </c>
      <c r="H24" s="400">
        <f>A!E256</f>
        <v>26.7338999999997</v>
      </c>
      <c r="I24" s="401">
        <f>A!F256</f>
        <v>26.7338999999997</v>
      </c>
      <c r="J24" s="400">
        <f t="shared" si="0"/>
        <v>26.699872470238098</v>
      </c>
      <c r="K24" s="400">
        <f t="shared" si="1"/>
        <v>26.8</v>
      </c>
      <c r="L24" s="327">
        <f t="shared" si="2"/>
        <v>3.7494862167901247E-3</v>
      </c>
      <c r="M24" s="399">
        <f>A!G256</f>
        <v>26.7</v>
      </c>
      <c r="N24" s="400">
        <f>A!H256</f>
        <v>26.7</v>
      </c>
      <c r="O24" s="401">
        <f>A!I256</f>
        <v>26.713000000000001</v>
      </c>
      <c r="P24" s="397"/>
      <c r="Q24" s="398" t="str">
        <f>A!L256</f>
        <v/>
      </c>
    </row>
    <row r="25" spans="1:17" customFormat="false" ht="12" customHeight="1" thickTop="1">
      <c r="A25" s="310"/>
      <c r="B25" s="378" t="s">
        <v>74</v>
      </c>
      <c r="C25" s="341"/>
      <c r="D25" s="341"/>
      <c r="E25" s="341"/>
      <c r="F25" s="341"/>
      <c r="G25" s="386"/>
      <c r="H25" s="386"/>
      <c r="I25" s="362"/>
      <c r="J25" s="611" t="s">
        <v>391</v>
      </c>
      <c r="K25" s="612"/>
      <c r="L25" s="613"/>
      <c r="M25" s="363"/>
      <c r="N25" s="341"/>
      <c r="O25" s="366"/>
      <c r="P25" s="388"/>
      <c r="Q25" s="316">
        <f>YourData!$J$5</f>
        <v>40179</v>
      </c>
    </row>
    <row r="26" spans="1:17" customFormat="false" ht="12" customHeight="1">
      <c r="A26" s="310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19" t="s">
        <v>157</v>
      </c>
      <c r="M26" s="363"/>
      <c r="N26" s="341" t="s">
        <v>158</v>
      </c>
      <c r="O26" s="366"/>
      <c r="P26" s="388"/>
      <c r="Q26" s="558" t="str">
        <f>A!$L$21</f>
        <v>Tested Prg</v>
      </c>
    </row>
    <row r="27" spans="1:17" customFormat="false" ht="12" customHeight="1">
      <c r="A27" s="310"/>
      <c r="B27" s="367" t="s">
        <v>828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390</v>
      </c>
      <c r="M27" s="390" t="s">
        <v>161</v>
      </c>
      <c r="N27" s="368" t="s">
        <v>49</v>
      </c>
      <c r="O27" s="369" t="s">
        <v>50</v>
      </c>
      <c r="P27" s="391"/>
      <c r="Q27" s="559" t="str">
        <f>A!$L$22</f>
        <v>Org</v>
      </c>
    </row>
    <row r="28" spans="1:17" customFormat="false" ht="12" customHeight="1">
      <c r="A28" s="310"/>
      <c r="B28" s="394" t="s">
        <v>330</v>
      </c>
      <c r="C28" s="379">
        <f>A!J426</f>
        <v>0</v>
      </c>
      <c r="D28" s="379">
        <f>A!D426</f>
        <v>0</v>
      </c>
      <c r="E28" s="379">
        <f>A!C426</f>
        <v>0</v>
      </c>
      <c r="F28" s="379">
        <f>A!B426</f>
        <v>0</v>
      </c>
      <c r="G28" s="379">
        <f>A!K426</f>
        <v>1.936944594651789E-5</v>
      </c>
      <c r="H28" s="379">
        <f>A!E426</f>
        <v>0</v>
      </c>
      <c r="I28" s="380">
        <f>A!F426</f>
        <v>4.9481766852518309E-2</v>
      </c>
      <c r="J28" s="379">
        <f t="shared" ref="J28:J41" si="3">MINA(C28:I28)</f>
        <v>0</v>
      </c>
      <c r="K28" s="379">
        <f t="shared" ref="K28:K41" si="4">MAXA(C28:I28)</f>
        <v>4.9481766852518309E-2</v>
      </c>
      <c r="L28" s="516" t="s">
        <v>794</v>
      </c>
      <c r="M28" s="403">
        <f>A!G426</f>
        <v>0</v>
      </c>
      <c r="N28" s="379" t="str">
        <f>A!H426</f>
        <v/>
      </c>
      <c r="O28" s="380">
        <f>A!I426</f>
        <v>1.7104789341015599E-3</v>
      </c>
      <c r="P28" s="404"/>
      <c r="Q28" s="381" t="str">
        <f>A!L426</f>
        <v/>
      </c>
    </row>
    <row r="29" spans="1:17" customFormat="false" ht="12" customHeight="1">
      <c r="A29" s="310"/>
      <c r="B29" s="394" t="s">
        <v>317</v>
      </c>
      <c r="C29" s="379">
        <f>A!J427</f>
        <v>0</v>
      </c>
      <c r="D29" s="379">
        <f>A!D427</f>
        <v>0</v>
      </c>
      <c r="E29" s="379">
        <f>A!C427</f>
        <v>0</v>
      </c>
      <c r="F29" s="379">
        <f>A!B427</f>
        <v>0</v>
      </c>
      <c r="G29" s="379">
        <f>A!K427</f>
        <v>2.4324452269544267E-5</v>
      </c>
      <c r="H29" s="379">
        <f>A!E427</f>
        <v>0</v>
      </c>
      <c r="I29" s="380">
        <f>A!F427</f>
        <v>4.7948491523252826E-2</v>
      </c>
      <c r="J29" s="379">
        <f t="shared" si="3"/>
        <v>0</v>
      </c>
      <c r="K29" s="379">
        <f t="shared" si="4"/>
        <v>4.7948491523252826E-2</v>
      </c>
      <c r="L29" s="517" t="s">
        <v>794</v>
      </c>
      <c r="M29" s="403">
        <f>A!G427</f>
        <v>0</v>
      </c>
      <c r="N29" s="379" t="str">
        <f>A!H427</f>
        <v/>
      </c>
      <c r="O29" s="380">
        <f>A!I427</f>
        <v>1.8906995588366814E-3</v>
      </c>
      <c r="P29" s="404"/>
      <c r="Q29" s="381" t="str">
        <f>A!L427</f>
        <v/>
      </c>
    </row>
    <row r="30" spans="1:17" customFormat="false" ht="12" customHeight="1">
      <c r="A30" s="310"/>
      <c r="B30" s="394" t="s">
        <v>318</v>
      </c>
      <c r="C30" s="379">
        <f>A!J428</f>
        <v>0</v>
      </c>
      <c r="D30" s="379">
        <f>A!D428</f>
        <v>0</v>
      </c>
      <c r="E30" s="379">
        <f>A!C428</f>
        <v>0</v>
      </c>
      <c r="F30" s="379">
        <f>A!B428</f>
        <v>0</v>
      </c>
      <c r="G30" s="379">
        <f>A!K428</f>
        <v>1.4232209428466741E-5</v>
      </c>
      <c r="H30" s="379">
        <f>A!E428</f>
        <v>0</v>
      </c>
      <c r="I30" s="380">
        <f>A!F428</f>
        <v>7.7183040596340541E-2</v>
      </c>
      <c r="J30" s="379">
        <f t="shared" si="3"/>
        <v>0</v>
      </c>
      <c r="K30" s="379">
        <f t="shared" si="4"/>
        <v>7.7183040596340541E-2</v>
      </c>
      <c r="L30" s="517" t="s">
        <v>794</v>
      </c>
      <c r="M30" s="403">
        <f>A!G428</f>
        <v>0</v>
      </c>
      <c r="N30" s="379" t="str">
        <f>A!H428</f>
        <v/>
      </c>
      <c r="O30" s="380">
        <f>A!I428</f>
        <v>1.7220724767894346E-3</v>
      </c>
      <c r="P30" s="404"/>
      <c r="Q30" s="381" t="str">
        <f>A!L428</f>
        <v/>
      </c>
    </row>
    <row r="31" spans="1:17" customFormat="false" ht="12" customHeight="1">
      <c r="A31" s="310"/>
      <c r="B31" s="394" t="s">
        <v>319</v>
      </c>
      <c r="C31" s="379">
        <f>A!J429</f>
        <v>0</v>
      </c>
      <c r="D31" s="379">
        <f>A!D429</f>
        <v>0</v>
      </c>
      <c r="E31" s="379">
        <f>A!C429</f>
        <v>0</v>
      </c>
      <c r="F31" s="379">
        <f>A!B429</f>
        <v>0</v>
      </c>
      <c r="G31" s="379">
        <f>A!K429</f>
        <v>2.252252798683734E-6</v>
      </c>
      <c r="H31" s="379">
        <f>A!E429</f>
        <v>0</v>
      </c>
      <c r="I31" s="380">
        <f>A!F429</f>
        <v>5.6383019014255575E-2</v>
      </c>
      <c r="J31" s="379">
        <f t="shared" si="3"/>
        <v>0</v>
      </c>
      <c r="K31" s="379">
        <f t="shared" si="4"/>
        <v>5.6383019014255575E-2</v>
      </c>
      <c r="L31" s="517" t="s">
        <v>794</v>
      </c>
      <c r="M31" s="403">
        <f>A!G429</f>
        <v>0</v>
      </c>
      <c r="N31" s="379" t="str">
        <f>A!H429</f>
        <v/>
      </c>
      <c r="O31" s="380">
        <f>A!I429</f>
        <v>1.3521431468878683E-3</v>
      </c>
      <c r="P31" s="404"/>
      <c r="Q31" s="381" t="str">
        <f>A!L429</f>
        <v/>
      </c>
    </row>
    <row r="32" spans="1:17" customFormat="false" ht="12" customHeight="1">
      <c r="A32" s="310"/>
      <c r="B32" s="394" t="s">
        <v>320</v>
      </c>
      <c r="C32" s="379">
        <f>A!J430</f>
        <v>0</v>
      </c>
      <c r="D32" s="379">
        <f>A!D430</f>
        <v>0</v>
      </c>
      <c r="E32" s="379">
        <f>A!C430</f>
        <v>0</v>
      </c>
      <c r="F32" s="379">
        <f>A!B430</f>
        <v>0</v>
      </c>
      <c r="G32" s="379">
        <f>A!K430</f>
        <v>1.351351892080104E-6</v>
      </c>
      <c r="H32" s="379">
        <f>A!E430</f>
        <v>0</v>
      </c>
      <c r="I32" s="380">
        <f>A!F430</f>
        <v>6.9271217779955666E-2</v>
      </c>
      <c r="J32" s="379">
        <f t="shared" si="3"/>
        <v>0</v>
      </c>
      <c r="K32" s="379">
        <f t="shared" si="4"/>
        <v>6.9271217779955666E-2</v>
      </c>
      <c r="L32" s="517" t="s">
        <v>794</v>
      </c>
      <c r="M32" s="403">
        <f>A!G430</f>
        <v>0</v>
      </c>
      <c r="N32" s="379" t="str">
        <f>A!H430</f>
        <v/>
      </c>
      <c r="O32" s="380">
        <f>A!I430</f>
        <v>1.5325670498085406E-3</v>
      </c>
      <c r="P32" s="404"/>
      <c r="Q32" s="381" t="str">
        <f>A!L430</f>
        <v/>
      </c>
    </row>
    <row r="33" spans="1:17" customFormat="false" ht="12" customHeight="1">
      <c r="A33" s="310"/>
      <c r="B33" s="394" t="s">
        <v>321</v>
      </c>
      <c r="C33" s="379">
        <f>A!J431</f>
        <v>0</v>
      </c>
      <c r="D33" s="379">
        <f>A!D431</f>
        <v>0</v>
      </c>
      <c r="E33" s="379">
        <f>A!C431</f>
        <v>0</v>
      </c>
      <c r="F33" s="379">
        <f>A!B431</f>
        <v>0</v>
      </c>
      <c r="G33" s="379">
        <f>A!K431</f>
        <v>2.7027160963605882E-5</v>
      </c>
      <c r="H33" s="379">
        <f>A!E431</f>
        <v>0</v>
      </c>
      <c r="I33" s="380">
        <f>A!F431</f>
        <v>5.3798659187325015E-2</v>
      </c>
      <c r="J33" s="379">
        <f t="shared" si="3"/>
        <v>0</v>
      </c>
      <c r="K33" s="379">
        <f t="shared" si="4"/>
        <v>5.3798659187325015E-2</v>
      </c>
      <c r="L33" s="517" t="s">
        <v>794</v>
      </c>
      <c r="M33" s="403">
        <f>A!G431</f>
        <v>0</v>
      </c>
      <c r="N33" s="379" t="str">
        <f>A!H431</f>
        <v/>
      </c>
      <c r="O33" s="380">
        <f>A!I431</f>
        <v>1.7104789341015599E-3</v>
      </c>
      <c r="P33" s="404"/>
      <c r="Q33" s="381" t="str">
        <f>A!L431</f>
        <v/>
      </c>
    </row>
    <row r="34" spans="1:17" customFormat="false" ht="12" customHeight="1">
      <c r="A34" s="310"/>
      <c r="B34" s="394" t="s">
        <v>322</v>
      </c>
      <c r="C34" s="379">
        <f>A!J432</f>
        <v>0</v>
      </c>
      <c r="D34" s="379">
        <f>A!D432</f>
        <v>0</v>
      </c>
      <c r="E34" s="379">
        <f>A!C432</f>
        <v>0</v>
      </c>
      <c r="F34" s="379">
        <f>A!B432</f>
        <v>0</v>
      </c>
      <c r="G34" s="379">
        <f>A!K432</f>
        <v>4.2696795599228397E-5</v>
      </c>
      <c r="H34" s="379">
        <f>A!E432</f>
        <v>0</v>
      </c>
      <c r="I34" s="380">
        <f>A!F432</f>
        <v>4.5193952473209488E-2</v>
      </c>
      <c r="J34" s="379">
        <f t="shared" si="3"/>
        <v>0</v>
      </c>
      <c r="K34" s="379">
        <f t="shared" si="4"/>
        <v>4.5193952473209488E-2</v>
      </c>
      <c r="L34" s="517" t="s">
        <v>794</v>
      </c>
      <c r="M34" s="403">
        <f>A!G432</f>
        <v>0</v>
      </c>
      <c r="N34" s="379" t="str">
        <f>A!H432</f>
        <v/>
      </c>
      <c r="O34" s="380">
        <f>A!I432</f>
        <v>1.572209328441942E-3</v>
      </c>
      <c r="P34" s="404"/>
      <c r="Q34" s="381" t="str">
        <f>A!L432</f>
        <v/>
      </c>
    </row>
    <row r="35" spans="1:17" customFormat="false" ht="12" customHeight="1">
      <c r="A35" s="310"/>
      <c r="B35" s="394" t="s">
        <v>323</v>
      </c>
      <c r="C35" s="379">
        <f>A!J433</f>
        <v>0</v>
      </c>
      <c r="D35" s="379">
        <f>A!D433</f>
        <v>0</v>
      </c>
      <c r="E35" s="379">
        <f>A!C433</f>
        <v>0</v>
      </c>
      <c r="F35" s="379">
        <f>A!B433</f>
        <v>0</v>
      </c>
      <c r="G35" s="379">
        <f>A!K433</f>
        <v>4.3777043092763357E-5</v>
      </c>
      <c r="H35" s="379">
        <f>A!E433</f>
        <v>0</v>
      </c>
      <c r="I35" s="380">
        <f>A!F433</f>
        <v>5.1302556413444896E-2</v>
      </c>
      <c r="J35" s="379">
        <f t="shared" si="3"/>
        <v>0</v>
      </c>
      <c r="K35" s="379">
        <f t="shared" si="4"/>
        <v>5.1302556413444896E-2</v>
      </c>
      <c r="L35" s="517" t="s">
        <v>794</v>
      </c>
      <c r="M35" s="403">
        <f>A!G433</f>
        <v>0</v>
      </c>
      <c r="N35" s="379" t="str">
        <f>A!H433</f>
        <v/>
      </c>
      <c r="O35" s="380">
        <f>A!I433</f>
        <v>1.5439378993867721E-3</v>
      </c>
      <c r="P35" s="404"/>
      <c r="Q35" s="381" t="str">
        <f>A!L433</f>
        <v/>
      </c>
    </row>
    <row r="36" spans="1:17" customFormat="false" ht="12" customHeight="1">
      <c r="A36" s="310"/>
      <c r="B36" s="394" t="s">
        <v>324</v>
      </c>
      <c r="C36" s="379">
        <f>A!J434</f>
        <v>0</v>
      </c>
      <c r="D36" s="379">
        <f>A!D434</f>
        <v>0</v>
      </c>
      <c r="E36" s="379">
        <f>A!C434</f>
        <v>0</v>
      </c>
      <c r="F36" s="379">
        <f>A!B434</f>
        <v>0</v>
      </c>
      <c r="G36" s="379">
        <f>A!K434</f>
        <v>2.3423476493095857E-5</v>
      </c>
      <c r="H36" s="379">
        <f>A!E434</f>
        <v>0</v>
      </c>
      <c r="I36" s="380">
        <f>A!F434</f>
        <v>4.9735795073075968E-2</v>
      </c>
      <c r="J36" s="379">
        <f t="shared" si="3"/>
        <v>0</v>
      </c>
      <c r="K36" s="379">
        <f t="shared" si="4"/>
        <v>4.9735795073075968E-2</v>
      </c>
      <c r="L36" s="517" t="s">
        <v>794</v>
      </c>
      <c r="M36" s="403">
        <f>A!G434</f>
        <v>0</v>
      </c>
      <c r="N36" s="379" t="str">
        <f>A!H434</f>
        <v/>
      </c>
      <c r="O36" s="380">
        <f>A!I434</f>
        <v>1.3063651515834006E-3</v>
      </c>
      <c r="P36" s="404"/>
      <c r="Q36" s="381" t="str">
        <f>A!L434</f>
        <v/>
      </c>
    </row>
    <row r="37" spans="1:17" customFormat="false" ht="12" customHeight="1">
      <c r="A37" s="310"/>
      <c r="B37" s="394" t="s">
        <v>325</v>
      </c>
      <c r="C37" s="379">
        <f>A!J435</f>
        <v>0</v>
      </c>
      <c r="D37" s="379">
        <f>A!D435</f>
        <v>0</v>
      </c>
      <c r="E37" s="379">
        <f>A!C435</f>
        <v>0</v>
      </c>
      <c r="F37" s="379">
        <f>A!B435</f>
        <v>0</v>
      </c>
      <c r="G37" s="379">
        <f>A!K435</f>
        <v>2.0270306698266018E-5</v>
      </c>
      <c r="H37" s="379">
        <f>A!E435</f>
        <v>0</v>
      </c>
      <c r="I37" s="380">
        <f>A!F435</f>
        <v>3.4923740505307797E-2</v>
      </c>
      <c r="J37" s="379">
        <f t="shared" si="3"/>
        <v>0</v>
      </c>
      <c r="K37" s="379">
        <f t="shared" si="4"/>
        <v>3.4923740505307797E-2</v>
      </c>
      <c r="L37" s="517" t="s">
        <v>794</v>
      </c>
      <c r="M37" s="403">
        <f>A!G435</f>
        <v>0</v>
      </c>
      <c r="N37" s="379" t="str">
        <f>A!H435</f>
        <v/>
      </c>
      <c r="O37" s="380">
        <f>A!I435</f>
        <v>8.1062823688345554E-4</v>
      </c>
      <c r="P37" s="404"/>
      <c r="Q37" s="381" t="str">
        <f>A!L435</f>
        <v/>
      </c>
    </row>
    <row r="38" spans="1:17" customFormat="false" ht="12" customHeight="1">
      <c r="A38" s="310"/>
      <c r="B38" s="394" t="s">
        <v>326</v>
      </c>
      <c r="C38" s="379">
        <f>A!J436</f>
        <v>0</v>
      </c>
      <c r="D38" s="379">
        <f>A!D436</f>
        <v>0</v>
      </c>
      <c r="E38" s="379">
        <f>A!C436</f>
        <v>0</v>
      </c>
      <c r="F38" s="379">
        <f>A!B436</f>
        <v>0</v>
      </c>
      <c r="G38" s="379">
        <f>A!K436</f>
        <v>1.4864881505032423E-5</v>
      </c>
      <c r="H38" s="379">
        <f>A!E436</f>
        <v>0</v>
      </c>
      <c r="I38" s="380">
        <f>A!F436</f>
        <v>2.1459067716471152E-2</v>
      </c>
      <c r="J38" s="379">
        <f t="shared" si="3"/>
        <v>0</v>
      </c>
      <c r="K38" s="379">
        <f t="shared" si="4"/>
        <v>2.1459067716471152E-2</v>
      </c>
      <c r="L38" s="517" t="s">
        <v>794</v>
      </c>
      <c r="M38" s="403">
        <f>A!G436</f>
        <v>0</v>
      </c>
      <c r="N38" s="379" t="str">
        <f>A!H436</f>
        <v/>
      </c>
      <c r="O38" s="380">
        <f>A!I436</f>
        <v>7.2052598396821752E-4</v>
      </c>
      <c r="P38" s="404"/>
      <c r="Q38" s="381" t="str">
        <f>A!L436</f>
        <v/>
      </c>
    </row>
    <row r="39" spans="1:17" customFormat="false" ht="12" customHeight="1">
      <c r="A39" s="310"/>
      <c r="B39" s="394" t="s">
        <v>327</v>
      </c>
      <c r="C39" s="379">
        <f>A!J437</f>
        <v>0</v>
      </c>
      <c r="D39" s="379">
        <f>A!D437</f>
        <v>0</v>
      </c>
      <c r="E39" s="379">
        <f>A!C437</f>
        <v>0</v>
      </c>
      <c r="F39" s="379">
        <f>A!B437</f>
        <v>0</v>
      </c>
      <c r="G39" s="379">
        <f>A!K437</f>
        <v>4.0540550296382504E-6</v>
      </c>
      <c r="H39" s="379">
        <f>A!E437</f>
        <v>0</v>
      </c>
      <c r="I39" s="380">
        <f>A!F437</f>
        <v>2.8249983879527572E-2</v>
      </c>
      <c r="J39" s="379">
        <f t="shared" si="3"/>
        <v>0</v>
      </c>
      <c r="K39" s="379">
        <f t="shared" si="4"/>
        <v>2.8249983879527572E-2</v>
      </c>
      <c r="L39" s="517" t="s">
        <v>794</v>
      </c>
      <c r="M39" s="403">
        <f>A!G437</f>
        <v>0</v>
      </c>
      <c r="N39" s="379" t="str">
        <f>A!H437</f>
        <v/>
      </c>
      <c r="O39" s="380">
        <f>A!I437</f>
        <v>7.2091556276479194E-4</v>
      </c>
      <c r="P39" s="404"/>
      <c r="Q39" s="381" t="str">
        <f>A!L437</f>
        <v/>
      </c>
    </row>
    <row r="40" spans="1:17" customFormat="false" ht="12" customHeight="1">
      <c r="A40" s="310"/>
      <c r="B40" s="394" t="s">
        <v>328</v>
      </c>
      <c r="C40" s="379">
        <f>A!J438</f>
        <v>0</v>
      </c>
      <c r="D40" s="379">
        <f>A!D438</f>
        <v>0</v>
      </c>
      <c r="E40" s="379">
        <f>A!C438</f>
        <v>0</v>
      </c>
      <c r="F40" s="379">
        <f>A!B438</f>
        <v>0</v>
      </c>
      <c r="G40" s="379">
        <f>A!K438</f>
        <v>4.0540546682125004E-6</v>
      </c>
      <c r="H40" s="379">
        <f>A!E438</f>
        <v>0</v>
      </c>
      <c r="I40" s="380">
        <f>A!F438</f>
        <v>2.271563111997392E-2</v>
      </c>
      <c r="J40" s="379">
        <f t="shared" si="3"/>
        <v>0</v>
      </c>
      <c r="K40" s="379">
        <f t="shared" si="4"/>
        <v>2.271563111997392E-2</v>
      </c>
      <c r="L40" s="517" t="s">
        <v>794</v>
      </c>
      <c r="M40" s="403">
        <f>A!G438</f>
        <v>0</v>
      </c>
      <c r="N40" s="379" t="str">
        <f>A!H438</f>
        <v/>
      </c>
      <c r="O40" s="380">
        <f>A!I438</f>
        <v>6.3077269655340842E-4</v>
      </c>
      <c r="P40" s="404"/>
      <c r="Q40" s="381" t="str">
        <f>A!L438</f>
        <v/>
      </c>
    </row>
    <row r="41" spans="1:17" customFormat="false" ht="12" customHeight="1" thickBot="1">
      <c r="A41" s="310"/>
      <c r="B41" s="399" t="s">
        <v>329</v>
      </c>
      <c r="C41" s="382">
        <f>A!J439</f>
        <v>0</v>
      </c>
      <c r="D41" s="382">
        <f>A!D439</f>
        <v>0</v>
      </c>
      <c r="E41" s="382">
        <f>A!C439</f>
        <v>0</v>
      </c>
      <c r="F41" s="382">
        <f>A!B439</f>
        <v>0</v>
      </c>
      <c r="G41" s="383">
        <f>A!K439</f>
        <v>4.2322299526315919E-5</v>
      </c>
      <c r="H41" s="382">
        <f>A!E439</f>
        <v>0</v>
      </c>
      <c r="I41" s="384">
        <f>A!F439</f>
        <v>0</v>
      </c>
      <c r="J41" s="382">
        <f t="shared" si="3"/>
        <v>0</v>
      </c>
      <c r="K41" s="382">
        <f t="shared" si="4"/>
        <v>4.2322299526315919E-5</v>
      </c>
      <c r="L41" s="518" t="s">
        <v>794</v>
      </c>
      <c r="M41" s="405">
        <f>A!G439</f>
        <v>0</v>
      </c>
      <c r="N41" s="382" t="str">
        <f>A!H439</f>
        <v/>
      </c>
      <c r="O41" s="384">
        <f>A!I439</f>
        <v>0</v>
      </c>
      <c r="P41" s="404"/>
      <c r="Q41" s="385" t="str">
        <f>A!L439</f>
        <v/>
      </c>
    </row>
    <row r="42" spans="1:17" customFormat="false" ht="12" customHeight="1" thickTop="1">
      <c r="A42" s="310"/>
      <c r="B42" s="485" t="s">
        <v>392</v>
      </c>
      <c r="C42" s="379"/>
      <c r="D42" s="407"/>
      <c r="E42" s="379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</row>
    <row r="43" spans="1:17" customFormat="false" ht="20.25" customHeight="1" thickBot="1">
      <c r="A43" s="310"/>
      <c r="B43" s="309" t="s">
        <v>827</v>
      </c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1"/>
      <c r="P43" s="341"/>
      <c r="Q43" s="341"/>
    </row>
    <row r="44" spans="1:17" customFormat="false" ht="12" customHeight="1" thickTop="1">
      <c r="A44" s="310"/>
      <c r="B44" s="360" t="s">
        <v>65</v>
      </c>
      <c r="C44" s="361"/>
      <c r="D44" s="361"/>
      <c r="E44" s="361"/>
      <c r="F44" s="361"/>
      <c r="G44" s="386"/>
      <c r="H44" s="386"/>
      <c r="I44" s="362"/>
      <c r="J44" s="611" t="s">
        <v>391</v>
      </c>
      <c r="K44" s="612"/>
      <c r="L44" s="613"/>
      <c r="M44" s="361"/>
      <c r="N44" s="361"/>
      <c r="O44" s="362"/>
      <c r="P44" s="388"/>
      <c r="Q44" s="316">
        <f>YourData!$J$5</f>
        <v>40179</v>
      </c>
    </row>
    <row r="45" spans="1:17" customFormat="false" ht="12" customHeight="1">
      <c r="A45" s="310"/>
      <c r="B45" s="363"/>
      <c r="C45" s="364" t="s">
        <v>41</v>
      </c>
      <c r="D45" s="364" t="s">
        <v>153</v>
      </c>
      <c r="E45" s="364" t="s">
        <v>154</v>
      </c>
      <c r="F45" s="364" t="s">
        <v>154</v>
      </c>
      <c r="G45" s="364" t="s">
        <v>42</v>
      </c>
      <c r="H45" s="364" t="s">
        <v>155</v>
      </c>
      <c r="I45" s="365" t="s">
        <v>156</v>
      </c>
      <c r="J45" s="341"/>
      <c r="K45" s="341"/>
      <c r="L45" s="319" t="s">
        <v>157</v>
      </c>
      <c r="M45" s="341"/>
      <c r="N45" s="341" t="s">
        <v>158</v>
      </c>
      <c r="O45" s="366"/>
      <c r="P45" s="388"/>
      <c r="Q45" s="558" t="str">
        <f>A!$L$21</f>
        <v>Tested Prg</v>
      </c>
    </row>
    <row r="46" spans="1:17" customFormat="false" ht="12" customHeight="1">
      <c r="A46" s="310"/>
      <c r="B46" s="367" t="s">
        <v>828</v>
      </c>
      <c r="C46" s="368" t="s">
        <v>159</v>
      </c>
      <c r="D46" s="368" t="s">
        <v>159</v>
      </c>
      <c r="E46" s="368" t="s">
        <v>61</v>
      </c>
      <c r="F46" s="368" t="s">
        <v>43</v>
      </c>
      <c r="G46" s="368" t="s">
        <v>160</v>
      </c>
      <c r="H46" s="368" t="s">
        <v>161</v>
      </c>
      <c r="I46" s="369" t="s">
        <v>161</v>
      </c>
      <c r="J46" s="368" t="s">
        <v>162</v>
      </c>
      <c r="K46" s="368" t="s">
        <v>163</v>
      </c>
      <c r="L46" s="323" t="s">
        <v>390</v>
      </c>
      <c r="M46" s="368" t="s">
        <v>161</v>
      </c>
      <c r="N46" s="368" t="s">
        <v>49</v>
      </c>
      <c r="O46" s="369" t="s">
        <v>50</v>
      </c>
      <c r="P46" s="391"/>
      <c r="Q46" s="559" t="str">
        <f>A!$L$22</f>
        <v>Org</v>
      </c>
    </row>
    <row r="47" spans="1:17" customFormat="false" ht="12" customHeight="1">
      <c r="A47" s="310"/>
      <c r="B47" s="408" t="s">
        <v>330</v>
      </c>
      <c r="C47" s="409">
        <f>A!J263</f>
        <v>7.4999999999999997E-3</v>
      </c>
      <c r="D47" s="409">
        <f>A!D263</f>
        <v>6.9100000000000003E-3</v>
      </c>
      <c r="E47" s="409">
        <f>A!C263</f>
        <v>7.6E-3</v>
      </c>
      <c r="F47" s="409">
        <f>A!B263</f>
        <v>7.4000000000000003E-3</v>
      </c>
      <c r="G47" s="409">
        <f>A!K263</f>
        <v>7.4744623001487803E-3</v>
      </c>
      <c r="H47" s="409">
        <f>A!E263</f>
        <v>7.50358999999987E-3</v>
      </c>
      <c r="I47" s="410">
        <f>A!F263</f>
        <v>7.5088100000000298E-3</v>
      </c>
      <c r="J47" s="409">
        <f t="shared" ref="J47:J60" si="5">MINA(C47:I47)</f>
        <v>6.9100000000000003E-3</v>
      </c>
      <c r="K47" s="409">
        <f t="shared" ref="K47:K60" si="6">MAXA(C47:I47)</f>
        <v>7.6E-3</v>
      </c>
      <c r="L47" s="327">
        <f t="shared" ref="L47:L60" si="7">IF(AVERAGE(M47:O47)=0,0,ABS((K47-J47)/(AVERAGE(M47:O47))))</f>
        <v>9.3637875011248803E-2</v>
      </c>
      <c r="M47" s="409">
        <f>A!G263</f>
        <v>7.4274392987488001E-3</v>
      </c>
      <c r="N47" s="409">
        <f>A!H263</f>
        <v>7.3400000000000002E-3</v>
      </c>
      <c r="O47" s="410">
        <f>A!I263</f>
        <v>7.339E-3</v>
      </c>
      <c r="P47" s="411"/>
      <c r="Q47" s="412" t="str">
        <f>A!L263</f>
        <v/>
      </c>
    </row>
    <row r="48" spans="1:17" customFormat="false" ht="12" customHeight="1">
      <c r="A48" s="310"/>
      <c r="B48" s="394" t="s">
        <v>317</v>
      </c>
      <c r="C48" s="409">
        <f>A!J264</f>
        <v>6.6E-3</v>
      </c>
      <c r="D48" s="409">
        <f>A!D264</f>
        <v>6.9199999999999999E-3</v>
      </c>
      <c r="E48" s="409">
        <f>A!C264</f>
        <v>7.0296100000000004E-3</v>
      </c>
      <c r="F48" s="409">
        <f>A!B264</f>
        <v>6.4000000000000003E-3</v>
      </c>
      <c r="G48" s="409">
        <f>A!K264</f>
        <v>6.5834781619047286E-3</v>
      </c>
      <c r="H48" s="409">
        <f>A!E264</f>
        <v>6.5938000000000697E-3</v>
      </c>
      <c r="I48" s="410">
        <f>A!F264</f>
        <v>6.6309200000000696E-3</v>
      </c>
      <c r="J48" s="409">
        <f t="shared" si="5"/>
        <v>6.4000000000000003E-3</v>
      </c>
      <c r="K48" s="409">
        <f t="shared" si="6"/>
        <v>7.0296100000000004E-3</v>
      </c>
      <c r="L48" s="327">
        <f t="shared" si="7"/>
        <v>9.7716646174517557E-2</v>
      </c>
      <c r="M48" s="409">
        <f>A!G264</f>
        <v>6.5186646369405103E-3</v>
      </c>
      <c r="N48" s="409">
        <f>A!H264</f>
        <v>6.4000000000000003E-3</v>
      </c>
      <c r="O48" s="410">
        <f>A!I264</f>
        <v>6.411E-3</v>
      </c>
      <c r="P48" s="411"/>
      <c r="Q48" s="412" t="str">
        <f>A!L264</f>
        <v/>
      </c>
    </row>
    <row r="49" spans="1:17" customFormat="false" ht="12" customHeight="1">
      <c r="A49" s="310"/>
      <c r="B49" s="394" t="s">
        <v>318</v>
      </c>
      <c r="C49" s="409">
        <f>A!J265</f>
        <v>8.0000000000000002E-3</v>
      </c>
      <c r="D49" s="409">
        <f>A!D265</f>
        <v>7.0000000000000001E-3</v>
      </c>
      <c r="E49" s="409">
        <f>A!C265</f>
        <v>7.7999999999999996E-3</v>
      </c>
      <c r="F49" s="409">
        <f>A!B265</f>
        <v>7.7999999999999996E-3</v>
      </c>
      <c r="G49" s="409">
        <f>A!K265</f>
        <v>8.0402255875000692E-3</v>
      </c>
      <c r="H49" s="409">
        <f>A!E265</f>
        <v>7.9505600000000197E-3</v>
      </c>
      <c r="I49" s="410">
        <f>A!F265</f>
        <v>7.9517200000000596E-3</v>
      </c>
      <c r="J49" s="409">
        <f t="shared" si="5"/>
        <v>7.0000000000000001E-3</v>
      </c>
      <c r="K49" s="409">
        <f t="shared" si="6"/>
        <v>8.0402255875000692E-3</v>
      </c>
      <c r="L49" s="327">
        <f t="shared" si="7"/>
        <v>0.13216887759240512</v>
      </c>
      <c r="M49" s="409">
        <f>A!G265</f>
        <v>7.8782829233826502E-3</v>
      </c>
      <c r="N49" s="409">
        <f>A!H265</f>
        <v>7.8600000000000007E-3</v>
      </c>
      <c r="O49" s="410">
        <f>A!I265</f>
        <v>7.8729999999999998E-3</v>
      </c>
      <c r="P49" s="411"/>
      <c r="Q49" s="412" t="str">
        <f>A!L265</f>
        <v/>
      </c>
    </row>
    <row r="50" spans="1:17" customFormat="false" ht="12" customHeight="1">
      <c r="A50" s="310"/>
      <c r="B50" s="394" t="s">
        <v>319</v>
      </c>
      <c r="C50" s="409">
        <f>A!J266</f>
        <v>7.4999999999999997E-3</v>
      </c>
      <c r="D50" s="409">
        <f>A!D266</f>
        <v>6.9100000000000003E-3</v>
      </c>
      <c r="E50" s="409">
        <f>A!C266</f>
        <v>7.6E-3</v>
      </c>
      <c r="F50" s="409">
        <f>A!B266</f>
        <v>7.3000000000000001E-3</v>
      </c>
      <c r="G50" s="409">
        <f>A!K266</f>
        <v>7.4768822944939872E-3</v>
      </c>
      <c r="H50" s="409">
        <f>A!E266</f>
        <v>7.50358999999987E-3</v>
      </c>
      <c r="I50" s="410">
        <f>A!F266</f>
        <v>7.5193800000000104E-3</v>
      </c>
      <c r="J50" s="409">
        <f t="shared" si="5"/>
        <v>6.9100000000000003E-3</v>
      </c>
      <c r="K50" s="409">
        <f t="shared" si="6"/>
        <v>7.6E-3</v>
      </c>
      <c r="L50" s="327">
        <f t="shared" si="7"/>
        <v>9.3637875011248803E-2</v>
      </c>
      <c r="M50" s="409">
        <f>A!G266</f>
        <v>7.4274392987488001E-3</v>
      </c>
      <c r="N50" s="409">
        <f>A!H266</f>
        <v>7.3400000000000002E-3</v>
      </c>
      <c r="O50" s="410">
        <f>A!I266</f>
        <v>7.339E-3</v>
      </c>
      <c r="P50" s="411"/>
      <c r="Q50" s="412" t="str">
        <f>A!L266</f>
        <v/>
      </c>
    </row>
    <row r="51" spans="1:17" customFormat="false" ht="12" customHeight="1">
      <c r="A51" s="310"/>
      <c r="B51" s="394" t="s">
        <v>320</v>
      </c>
      <c r="C51" s="409">
        <f>A!J267</f>
        <v>6.4999999999999997E-3</v>
      </c>
      <c r="D51" s="409">
        <f>A!D267</f>
        <v>6.9199999999999999E-3</v>
      </c>
      <c r="E51" s="409">
        <f>A!C267</f>
        <v>7.0601199999999996E-3</v>
      </c>
      <c r="F51" s="409">
        <f>A!B267</f>
        <v>6.4000000000000003E-3</v>
      </c>
      <c r="G51" s="409">
        <f>A!K267</f>
        <v>6.5862562791667318E-3</v>
      </c>
      <c r="H51" s="409">
        <f>A!E267</f>
        <v>6.5938002678572099E-3</v>
      </c>
      <c r="I51" s="410">
        <f>A!F267</f>
        <v>6.5940699999999302E-3</v>
      </c>
      <c r="J51" s="409">
        <f t="shared" si="5"/>
        <v>6.4000000000000003E-3</v>
      </c>
      <c r="K51" s="409">
        <f t="shared" si="6"/>
        <v>7.0601199999999996E-3</v>
      </c>
      <c r="L51" s="327">
        <f t="shared" si="7"/>
        <v>0.10249957945098903</v>
      </c>
      <c r="M51" s="409">
        <f>A!G267</f>
        <v>6.5186646369405103E-3</v>
      </c>
      <c r="N51" s="409">
        <f>A!H267</f>
        <v>6.4000000000000003E-3</v>
      </c>
      <c r="O51" s="410">
        <f>A!I267</f>
        <v>6.4019999999999997E-3</v>
      </c>
      <c r="P51" s="411"/>
      <c r="Q51" s="412" t="str">
        <f>A!L267</f>
        <v/>
      </c>
    </row>
    <row r="52" spans="1:17" customFormat="false" ht="12" customHeight="1">
      <c r="A52" s="310"/>
      <c r="B52" s="394" t="s">
        <v>321</v>
      </c>
      <c r="C52" s="409">
        <f>A!J268</f>
        <v>8.3000000000000001E-3</v>
      </c>
      <c r="D52" s="409">
        <f>A!D268</f>
        <v>8.5299999999999994E-3</v>
      </c>
      <c r="E52" s="409">
        <f>A!C268</f>
        <v>8.2000000000000007E-3</v>
      </c>
      <c r="F52" s="409">
        <f>A!B268</f>
        <v>8.3000000000000001E-3</v>
      </c>
      <c r="G52" s="409">
        <f>A!K268</f>
        <v>8.422259210565471E-3</v>
      </c>
      <c r="H52" s="409">
        <f>A!E268</f>
        <v>8.3236000000000004E-3</v>
      </c>
      <c r="I52" s="410">
        <f>A!F268</f>
        <v>8.5152079315476206E-3</v>
      </c>
      <c r="J52" s="409">
        <f t="shared" si="5"/>
        <v>8.2000000000000007E-3</v>
      </c>
      <c r="K52" s="409">
        <f t="shared" si="6"/>
        <v>8.5299999999999994E-3</v>
      </c>
      <c r="L52" s="327">
        <f t="shared" si="7"/>
        <v>4.0183080728553498E-2</v>
      </c>
      <c r="M52" s="409">
        <f>A!G268</f>
        <v>8.2272349270004295E-3</v>
      </c>
      <c r="N52" s="409">
        <f>A!H268</f>
        <v>8.2000000000000007E-3</v>
      </c>
      <c r="O52" s="410">
        <f>A!I268</f>
        <v>8.2100000000000003E-3</v>
      </c>
      <c r="P52" s="411"/>
      <c r="Q52" s="412" t="str">
        <f>A!L268</f>
        <v/>
      </c>
    </row>
    <row r="53" spans="1:17" customFormat="false" ht="12" customHeight="1">
      <c r="A53" s="310"/>
      <c r="B53" s="394" t="s">
        <v>322</v>
      </c>
      <c r="C53" s="409">
        <f>A!J269</f>
        <v>1.0200000000000001E-2</v>
      </c>
      <c r="D53" s="409">
        <f>A!D269</f>
        <v>1.01E-2</v>
      </c>
      <c r="E53" s="409">
        <f>A!C269</f>
        <v>9.7010399999999993E-3</v>
      </c>
      <c r="F53" s="409">
        <f>A!B269</f>
        <v>9.9000000000000008E-3</v>
      </c>
      <c r="G53" s="409">
        <f>A!K269</f>
        <v>1.0277822212797617E-2</v>
      </c>
      <c r="H53" s="409">
        <f>A!E269</f>
        <v>1.0069099999999999E-2</v>
      </c>
      <c r="I53" s="410">
        <f>A!F269</f>
        <v>1.02355619047619E-2</v>
      </c>
      <c r="J53" s="409">
        <f t="shared" si="5"/>
        <v>9.7010399999999993E-3</v>
      </c>
      <c r="K53" s="409">
        <f t="shared" si="6"/>
        <v>1.0277822212797617E-2</v>
      </c>
      <c r="L53" s="327">
        <f t="shared" si="7"/>
        <v>5.7958399028111909E-2</v>
      </c>
      <c r="M53" s="409">
        <f>A!G269</f>
        <v>9.9689764556742302E-3</v>
      </c>
      <c r="N53" s="409">
        <f>A!H269</f>
        <v>9.9399999999999992E-3</v>
      </c>
      <c r="O53" s="410">
        <f>A!I269</f>
        <v>9.946E-3</v>
      </c>
      <c r="P53" s="411"/>
      <c r="Q53" s="412" t="str">
        <f>A!L269</f>
        <v/>
      </c>
    </row>
    <row r="54" spans="1:17" customFormat="false" ht="12" customHeight="1">
      <c r="A54" s="310"/>
      <c r="B54" s="394" t="s">
        <v>323</v>
      </c>
      <c r="C54" s="409">
        <f>A!J270</f>
        <v>9.2999999999999992E-3</v>
      </c>
      <c r="D54" s="409">
        <f>A!D270</f>
        <v>9.8499999999999994E-3</v>
      </c>
      <c r="E54" s="409">
        <f>A!C270</f>
        <v>9.0038700000000006E-3</v>
      </c>
      <c r="F54" s="409">
        <f>A!B270</f>
        <v>9.1999999999999998E-3</v>
      </c>
      <c r="G54" s="409">
        <f>A!K270</f>
        <v>9.394808202827374E-3</v>
      </c>
      <c r="H54" s="409">
        <f>A!E270</f>
        <v>9.3020700000001101E-3</v>
      </c>
      <c r="I54" s="410">
        <f>A!F270</f>
        <v>9.5112389285714593E-3</v>
      </c>
      <c r="J54" s="409">
        <f t="shared" si="5"/>
        <v>9.0038700000000006E-3</v>
      </c>
      <c r="K54" s="409">
        <f t="shared" si="6"/>
        <v>9.8499999999999994E-3</v>
      </c>
      <c r="L54" s="327">
        <f t="shared" si="7"/>
        <v>9.1713449115167947E-2</v>
      </c>
      <c r="M54" s="409">
        <f>A!G270</f>
        <v>9.2694020003592607E-3</v>
      </c>
      <c r="N54" s="409">
        <f>A!H270</f>
        <v>9.1999999999999998E-3</v>
      </c>
      <c r="O54" s="410">
        <f>A!I270</f>
        <v>9.2079999999999992E-3</v>
      </c>
      <c r="P54" s="411"/>
      <c r="Q54" s="412" t="str">
        <f>A!L270</f>
        <v/>
      </c>
    </row>
    <row r="55" spans="1:17" customFormat="false" ht="12" customHeight="1">
      <c r="A55" s="310"/>
      <c r="B55" s="394" t="s">
        <v>324</v>
      </c>
      <c r="C55" s="409">
        <f>A!J271</f>
        <v>1.06E-2</v>
      </c>
      <c r="D55" s="409">
        <f>A!D271</f>
        <v>1.0699999999999999E-2</v>
      </c>
      <c r="E55" s="409">
        <f>A!C271</f>
        <v>1.049435E-2</v>
      </c>
      <c r="F55" s="409">
        <f>A!B271</f>
        <v>1.0500000000000001E-2</v>
      </c>
      <c r="G55" s="409">
        <f>A!K271</f>
        <v>1.0571360269345246E-2</v>
      </c>
      <c r="H55" s="409">
        <f>A!E271</f>
        <v>1.0470800000000001E-2</v>
      </c>
      <c r="I55" s="410">
        <f>A!F271</f>
        <v>1.0525314136904799E-2</v>
      </c>
      <c r="J55" s="409">
        <f t="shared" si="5"/>
        <v>1.0470800000000001E-2</v>
      </c>
      <c r="K55" s="409">
        <f t="shared" si="6"/>
        <v>1.0699999999999999E-2</v>
      </c>
      <c r="L55" s="327">
        <f t="shared" si="7"/>
        <v>2.1990633305363036E-2</v>
      </c>
      <c r="M55" s="409">
        <f>A!G271</f>
        <v>1.0366858021729E-2</v>
      </c>
      <c r="N55" s="409">
        <f>A!H271</f>
        <v>1.0449999999999999E-2</v>
      </c>
      <c r="O55" s="410">
        <f>A!I271</f>
        <v>1.0451E-2</v>
      </c>
      <c r="P55" s="411"/>
      <c r="Q55" s="412" t="str">
        <f>A!L271</f>
        <v/>
      </c>
    </row>
    <row r="56" spans="1:17" customFormat="false" ht="12" customHeight="1">
      <c r="A56" s="310"/>
      <c r="B56" s="394" t="s">
        <v>325</v>
      </c>
      <c r="C56" s="409">
        <f>A!J272</f>
        <v>1.6400000000000001E-2</v>
      </c>
      <c r="D56" s="409">
        <f>A!D272</f>
        <v>1.6400000000000001E-2</v>
      </c>
      <c r="E56" s="409">
        <f>A!C272</f>
        <v>1.6613989999999999E-2</v>
      </c>
      <c r="F56" s="409">
        <f>A!B272</f>
        <v>1.6400000000000001E-2</v>
      </c>
      <c r="G56" s="409">
        <f>A!K272</f>
        <v>1.6193066794642868E-2</v>
      </c>
      <c r="H56" s="409">
        <f>A!E272</f>
        <v>1.6309700000000101E-2</v>
      </c>
      <c r="I56" s="410">
        <f>A!F272</f>
        <v>1.6403845982142898E-2</v>
      </c>
      <c r="J56" s="409">
        <f t="shared" si="5"/>
        <v>1.6193066794642868E-2</v>
      </c>
      <c r="K56" s="409">
        <f t="shared" si="6"/>
        <v>1.6613989999999999E-2</v>
      </c>
      <c r="L56" s="327">
        <f t="shared" si="7"/>
        <v>2.595617514039078E-2</v>
      </c>
      <c r="M56" s="409">
        <f>A!G272</f>
        <v>1.61900653213107E-2</v>
      </c>
      <c r="N56" s="409">
        <f>A!H272</f>
        <v>1.6230000000000001E-2</v>
      </c>
      <c r="O56" s="410">
        <f>A!I272</f>
        <v>1.6230000000000001E-2</v>
      </c>
      <c r="P56" s="411"/>
      <c r="Q56" s="412" t="str">
        <f>A!L272</f>
        <v/>
      </c>
    </row>
    <row r="57" spans="1:17" customFormat="false" ht="12" customHeight="1">
      <c r="A57" s="310"/>
      <c r="B57" s="394" t="s">
        <v>326</v>
      </c>
      <c r="C57" s="409">
        <f>A!J273</f>
        <v>1.6199999999999999E-2</v>
      </c>
      <c r="D57" s="409">
        <f>A!D273</f>
        <v>1.7100000000000001E-2</v>
      </c>
      <c r="E57" s="409">
        <f>A!C273</f>
        <v>1.6440630000000001E-2</v>
      </c>
      <c r="F57" s="409">
        <f>A!B273</f>
        <v>1.6199999999999999E-2</v>
      </c>
      <c r="G57" s="409">
        <f>A!K273</f>
        <v>1.60668358735119E-2</v>
      </c>
      <c r="H57" s="409">
        <f>A!E273</f>
        <v>1.6151200000000001E-2</v>
      </c>
      <c r="I57" s="410">
        <f>A!F273</f>
        <v>1.62790915178571E-2</v>
      </c>
      <c r="J57" s="409">
        <f t="shared" si="5"/>
        <v>1.60668358735119E-2</v>
      </c>
      <c r="K57" s="409">
        <f t="shared" si="6"/>
        <v>1.7100000000000001E-2</v>
      </c>
      <c r="L57" s="327">
        <f t="shared" si="7"/>
        <v>6.4351158285066171E-2</v>
      </c>
      <c r="M57" s="409">
        <f>A!G273</f>
        <v>1.6056292778942799E-2</v>
      </c>
      <c r="N57" s="409">
        <f>A!H273</f>
        <v>1.6049999999999998E-2</v>
      </c>
      <c r="O57" s="410">
        <f>A!I273</f>
        <v>1.6059E-2</v>
      </c>
      <c r="P57" s="411"/>
      <c r="Q57" s="412" t="str">
        <f>A!L273</f>
        <v/>
      </c>
    </row>
    <row r="58" spans="1:17" customFormat="false" ht="12" customHeight="1">
      <c r="A58" s="310"/>
      <c r="B58" s="394" t="s">
        <v>327</v>
      </c>
      <c r="C58" s="409">
        <f>A!J274</f>
        <v>1.6E-2</v>
      </c>
      <c r="D58" s="409">
        <f>A!D274</f>
        <v>1.61E-2</v>
      </c>
      <c r="E58" s="409">
        <f>A!C274</f>
        <v>1.6254319999999999E-2</v>
      </c>
      <c r="F58" s="409">
        <f>A!B274</f>
        <v>1.5900000000000001E-2</v>
      </c>
      <c r="G58" s="409">
        <f>A!K274</f>
        <v>1.5855308177083322E-2</v>
      </c>
      <c r="H58" s="409">
        <f>A!E274</f>
        <v>1.59210999999999E-2</v>
      </c>
      <c r="I58" s="410">
        <f>A!F274</f>
        <v>1.5706914434523801E-2</v>
      </c>
      <c r="J58" s="409">
        <f t="shared" si="5"/>
        <v>1.5706914434523801E-2</v>
      </c>
      <c r="K58" s="409">
        <f t="shared" si="6"/>
        <v>1.6254319999999999E-2</v>
      </c>
      <c r="L58" s="327">
        <f t="shared" si="7"/>
        <v>3.450942246934046E-2</v>
      </c>
      <c r="M58" s="409">
        <f>A!G274</f>
        <v>1.5796487095375299E-2</v>
      </c>
      <c r="N58" s="409">
        <f>A!H274</f>
        <v>1.5900000000000001E-2</v>
      </c>
      <c r="O58" s="410">
        <f>A!I274</f>
        <v>1.5890999999999999E-2</v>
      </c>
      <c r="P58" s="411"/>
      <c r="Q58" s="412" t="str">
        <f>A!L274</f>
        <v/>
      </c>
    </row>
    <row r="59" spans="1:17" customFormat="false" ht="12" customHeight="1">
      <c r="A59" s="310"/>
      <c r="B59" s="394" t="s">
        <v>328</v>
      </c>
      <c r="C59" s="409">
        <f>A!J275</f>
        <v>1.5599999999999999E-2</v>
      </c>
      <c r="D59" s="409">
        <f>A!D275</f>
        <v>1.6400000000000001E-2</v>
      </c>
      <c r="E59" s="409">
        <f>A!C275</f>
        <v>1.5764429999999999E-2</v>
      </c>
      <c r="F59" s="409">
        <f>A!B275</f>
        <v>1.55E-2</v>
      </c>
      <c r="G59" s="409">
        <f>A!K275</f>
        <v>1.5445724502976214E-2</v>
      </c>
      <c r="H59" s="409">
        <f>A!E275</f>
        <v>1.5469899999999899E-2</v>
      </c>
      <c r="I59" s="410">
        <f>A!F275</f>
        <v>1.53260693452381E-2</v>
      </c>
      <c r="J59" s="409">
        <f t="shared" si="5"/>
        <v>1.53260693452381E-2</v>
      </c>
      <c r="K59" s="409">
        <f t="shared" si="6"/>
        <v>1.6400000000000001E-2</v>
      </c>
      <c r="L59" s="327">
        <f t="shared" si="7"/>
        <v>6.966528285924134E-2</v>
      </c>
      <c r="M59" s="409">
        <f>A!G275</f>
        <v>1.53677362803268E-2</v>
      </c>
      <c r="N59" s="409">
        <f>A!H275</f>
        <v>1.5440000000000001E-2</v>
      </c>
      <c r="O59" s="410">
        <f>A!I275</f>
        <v>1.5439E-2</v>
      </c>
      <c r="P59" s="411"/>
      <c r="Q59" s="412" t="str">
        <f>A!L275</f>
        <v/>
      </c>
    </row>
    <row r="60" spans="1:17" customFormat="false" ht="12" customHeight="1" thickBot="1">
      <c r="A60" s="310"/>
      <c r="B60" s="399" t="s">
        <v>329</v>
      </c>
      <c r="C60" s="413">
        <f>A!J276</f>
        <v>1.14E-2</v>
      </c>
      <c r="D60" s="413">
        <f>A!D276</f>
        <v>1.15E-2</v>
      </c>
      <c r="E60" s="413">
        <f>A!C276</f>
        <v>1.0932890000000001E-2</v>
      </c>
      <c r="F60" s="413">
        <f>A!B276</f>
        <v>1.11E-2</v>
      </c>
      <c r="G60" s="409">
        <f>A!K276</f>
        <v>1.1460890157738097E-2</v>
      </c>
      <c r="H60" s="413">
        <f>A!E276</f>
        <v>1.12810999999999E-2</v>
      </c>
      <c r="I60" s="414">
        <f>A!F276</f>
        <v>1.12812E-2</v>
      </c>
      <c r="J60" s="413">
        <f t="shared" si="5"/>
        <v>1.0932890000000001E-2</v>
      </c>
      <c r="K60" s="413">
        <f t="shared" si="6"/>
        <v>1.15E-2</v>
      </c>
      <c r="L60" s="327">
        <f t="shared" si="7"/>
        <v>5.1063199310086405E-2</v>
      </c>
      <c r="M60" s="413">
        <f>A!G276</f>
        <v>1.1129123873682501E-2</v>
      </c>
      <c r="N60" s="413">
        <f>A!H276</f>
        <v>1.1089999999999999E-2</v>
      </c>
      <c r="O60" s="414">
        <f>A!I276</f>
        <v>1.1098999999999999E-2</v>
      </c>
      <c r="P60" s="411"/>
      <c r="Q60" s="412" t="str">
        <f>A!L276</f>
        <v/>
      </c>
    </row>
    <row r="61" spans="1:17" customFormat="false" ht="12" customHeight="1" thickTop="1">
      <c r="A61" s="310"/>
      <c r="B61" s="378" t="s">
        <v>75</v>
      </c>
      <c r="C61" s="341"/>
      <c r="D61" s="341"/>
      <c r="E61" s="341"/>
      <c r="F61" s="341"/>
      <c r="G61" s="386"/>
      <c r="H61" s="386"/>
      <c r="I61" s="362"/>
      <c r="J61" s="611" t="s">
        <v>391</v>
      </c>
      <c r="K61" s="612"/>
      <c r="L61" s="613"/>
      <c r="M61" s="341"/>
      <c r="N61" s="341"/>
      <c r="O61" s="366"/>
      <c r="P61" s="388"/>
      <c r="Q61" s="316">
        <f>YourData!$J$5</f>
        <v>40179</v>
      </c>
    </row>
    <row r="62" spans="1:17" customFormat="false" ht="12" customHeight="1">
      <c r="A62" s="310"/>
      <c r="B62" s="363"/>
      <c r="C62" s="364" t="s">
        <v>41</v>
      </c>
      <c r="D62" s="364" t="s">
        <v>153</v>
      </c>
      <c r="E62" s="364" t="s">
        <v>154</v>
      </c>
      <c r="F62" s="364" t="s">
        <v>154</v>
      </c>
      <c r="G62" s="364" t="s">
        <v>42</v>
      </c>
      <c r="H62" s="364" t="s">
        <v>155</v>
      </c>
      <c r="I62" s="365" t="s">
        <v>156</v>
      </c>
      <c r="J62" s="341"/>
      <c r="K62" s="341"/>
      <c r="L62" s="319" t="s">
        <v>157</v>
      </c>
      <c r="M62" s="341"/>
      <c r="N62" s="341" t="s">
        <v>158</v>
      </c>
      <c r="O62" s="366"/>
      <c r="P62" s="388"/>
      <c r="Q62" s="558" t="str">
        <f>A!$L$21</f>
        <v>Tested Prg</v>
      </c>
    </row>
    <row r="63" spans="1:17" customFormat="false" ht="12" customHeight="1">
      <c r="A63" s="310"/>
      <c r="B63" s="367" t="s">
        <v>828</v>
      </c>
      <c r="C63" s="368" t="s">
        <v>159</v>
      </c>
      <c r="D63" s="368" t="s">
        <v>159</v>
      </c>
      <c r="E63" s="368" t="s">
        <v>61</v>
      </c>
      <c r="F63" s="368" t="s">
        <v>43</v>
      </c>
      <c r="G63" s="368" t="s">
        <v>160</v>
      </c>
      <c r="H63" s="368" t="s">
        <v>161</v>
      </c>
      <c r="I63" s="369" t="s">
        <v>161</v>
      </c>
      <c r="J63" s="368" t="s">
        <v>162</v>
      </c>
      <c r="K63" s="368" t="s">
        <v>163</v>
      </c>
      <c r="L63" s="323" t="s">
        <v>390</v>
      </c>
      <c r="M63" s="368" t="s">
        <v>161</v>
      </c>
      <c r="N63" s="368" t="s">
        <v>49</v>
      </c>
      <c r="O63" s="369" t="s">
        <v>50</v>
      </c>
      <c r="P63" s="391"/>
      <c r="Q63" s="559" t="str">
        <f>A!$L$22</f>
        <v>Org</v>
      </c>
    </row>
    <row r="64" spans="1:17" customFormat="false" ht="12" customHeight="1">
      <c r="A64" s="310"/>
      <c r="B64" s="408" t="s">
        <v>330</v>
      </c>
      <c r="C64" s="379">
        <f>A!J446</f>
        <v>0</v>
      </c>
      <c r="D64" s="379">
        <f>A!D446</f>
        <v>2.1707670043415332E-2</v>
      </c>
      <c r="E64" s="379">
        <f>A!C446</f>
        <v>0</v>
      </c>
      <c r="F64" s="379">
        <f>A!B446</f>
        <v>0</v>
      </c>
      <c r="G64" s="379">
        <f>A!K446</f>
        <v>5.1397677126867347E-4</v>
      </c>
      <c r="H64" s="379">
        <f>A!E446</f>
        <v>0</v>
      </c>
      <c r="I64" s="380">
        <f>A!F446</f>
        <v>0</v>
      </c>
      <c r="J64" s="409">
        <f t="shared" ref="J64:J77" si="8">MINA(C64:I64)</f>
        <v>0</v>
      </c>
      <c r="K64" s="409">
        <f t="shared" ref="K64:K77" si="9">MAXA(C64:I64)</f>
        <v>2.1707670043415332E-2</v>
      </c>
      <c r="L64" s="516" t="s">
        <v>794</v>
      </c>
      <c r="M64" s="379">
        <f>A!G446</f>
        <v>0</v>
      </c>
      <c r="N64" s="379" t="str">
        <f>A!H446</f>
        <v/>
      </c>
      <c r="O64" s="380">
        <f>A!I446</f>
        <v>0</v>
      </c>
      <c r="P64" s="404"/>
      <c r="Q64" s="381" t="str">
        <f>A!L446</f>
        <v/>
      </c>
    </row>
    <row r="65" spans="1:17" customFormat="false" ht="12" customHeight="1">
      <c r="A65" s="310"/>
      <c r="B65" s="394" t="s">
        <v>317</v>
      </c>
      <c r="C65" s="379">
        <f>A!J447</f>
        <v>0</v>
      </c>
      <c r="D65" s="379">
        <f>A!D447</f>
        <v>2.1676300578034678E-2</v>
      </c>
      <c r="E65" s="379">
        <f>A!C447</f>
        <v>1.4225540250454898E-2</v>
      </c>
      <c r="F65" s="379">
        <f>A!B447</f>
        <v>0</v>
      </c>
      <c r="G65" s="379">
        <f>A!K447</f>
        <v>4.9972065207673001E-4</v>
      </c>
      <c r="H65" s="379">
        <f>A!E447</f>
        <v>0</v>
      </c>
      <c r="I65" s="380">
        <f>A!F447</f>
        <v>0</v>
      </c>
      <c r="J65" s="409">
        <f t="shared" si="8"/>
        <v>0</v>
      </c>
      <c r="K65" s="409">
        <f t="shared" si="9"/>
        <v>2.1676300578034678E-2</v>
      </c>
      <c r="L65" s="517" t="s">
        <v>794</v>
      </c>
      <c r="M65" s="379">
        <f>A!G447</f>
        <v>0</v>
      </c>
      <c r="N65" s="379" t="str">
        <f>A!H447</f>
        <v/>
      </c>
      <c r="O65" s="380">
        <f>A!I447</f>
        <v>0</v>
      </c>
      <c r="P65" s="404"/>
      <c r="Q65" s="381" t="str">
        <f>A!L447</f>
        <v/>
      </c>
    </row>
    <row r="66" spans="1:17" customFormat="false" ht="12" customHeight="1">
      <c r="A66" s="310"/>
      <c r="B66" s="394" t="s">
        <v>318</v>
      </c>
      <c r="C66" s="379">
        <f>A!J448</f>
        <v>0</v>
      </c>
      <c r="D66" s="379">
        <f>A!D448</f>
        <v>0</v>
      </c>
      <c r="E66" s="379">
        <f>A!C448</f>
        <v>0</v>
      </c>
      <c r="F66" s="379">
        <f>A!B448</f>
        <v>0</v>
      </c>
      <c r="G66" s="379">
        <f>A!K448</f>
        <v>5.2402758531430813E-4</v>
      </c>
      <c r="H66" s="379">
        <f>A!E448</f>
        <v>0</v>
      </c>
      <c r="I66" s="380">
        <f>A!F448</f>
        <v>0</v>
      </c>
      <c r="J66" s="409">
        <f t="shared" si="8"/>
        <v>0</v>
      </c>
      <c r="K66" s="409">
        <f t="shared" si="9"/>
        <v>5.2402758531430813E-4</v>
      </c>
      <c r="L66" s="517" t="s">
        <v>794</v>
      </c>
      <c r="M66" s="379">
        <f>A!G448</f>
        <v>0</v>
      </c>
      <c r="N66" s="379" t="str">
        <f>A!H448</f>
        <v/>
      </c>
      <c r="O66" s="380">
        <f>A!I448</f>
        <v>0</v>
      </c>
      <c r="P66" s="404"/>
      <c r="Q66" s="381" t="str">
        <f>A!L448</f>
        <v/>
      </c>
    </row>
    <row r="67" spans="1:17" customFormat="false" ht="12" customHeight="1">
      <c r="A67" s="310"/>
      <c r="B67" s="394" t="s">
        <v>319</v>
      </c>
      <c r="C67" s="379">
        <f>A!J449</f>
        <v>0</v>
      </c>
      <c r="D67" s="379">
        <f>A!D449</f>
        <v>1.013024602026058E-2</v>
      </c>
      <c r="E67" s="379">
        <f>A!C449</f>
        <v>0</v>
      </c>
      <c r="F67" s="379">
        <f>A!B449</f>
        <v>0</v>
      </c>
      <c r="G67" s="379">
        <f>A!K449</f>
        <v>6.1108358003228707E-4</v>
      </c>
      <c r="H67" s="379">
        <f>A!E449</f>
        <v>0</v>
      </c>
      <c r="I67" s="380">
        <f>A!F449</f>
        <v>0</v>
      </c>
      <c r="J67" s="409">
        <f t="shared" si="8"/>
        <v>0</v>
      </c>
      <c r="K67" s="409">
        <f t="shared" si="9"/>
        <v>1.013024602026058E-2</v>
      </c>
      <c r="L67" s="517" t="s">
        <v>794</v>
      </c>
      <c r="M67" s="379">
        <f>A!G449</f>
        <v>0</v>
      </c>
      <c r="N67" s="379" t="str">
        <f>A!H449</f>
        <v/>
      </c>
      <c r="O67" s="380">
        <f>A!I449</f>
        <v>0</v>
      </c>
      <c r="P67" s="404"/>
      <c r="Q67" s="381" t="str">
        <f>A!L449</f>
        <v/>
      </c>
    </row>
    <row r="68" spans="1:17" customFormat="false" ht="12" customHeight="1">
      <c r="A68" s="310"/>
      <c r="B68" s="394" t="s">
        <v>320</v>
      </c>
      <c r="C68" s="379">
        <f>A!J450</f>
        <v>0</v>
      </c>
      <c r="D68" s="379">
        <f>A!D450</f>
        <v>1.1560693641618528E-2</v>
      </c>
      <c r="E68" s="379">
        <f>A!C450</f>
        <v>1.4164065200024967E-2</v>
      </c>
      <c r="F68" s="379">
        <f>A!B450</f>
        <v>0</v>
      </c>
      <c r="G68" s="379">
        <f>A!K450</f>
        <v>6.4274753677460983E-4</v>
      </c>
      <c r="H68" s="379">
        <f>A!E450</f>
        <v>0</v>
      </c>
      <c r="I68" s="380">
        <f>A!F450</f>
        <v>0</v>
      </c>
      <c r="J68" s="409">
        <f t="shared" si="8"/>
        <v>0</v>
      </c>
      <c r="K68" s="409">
        <f t="shared" si="9"/>
        <v>1.4164065200024967E-2</v>
      </c>
      <c r="L68" s="517" t="s">
        <v>794</v>
      </c>
      <c r="M68" s="379">
        <f>A!G450</f>
        <v>0</v>
      </c>
      <c r="N68" s="379" t="str">
        <f>A!H450</f>
        <v/>
      </c>
      <c r="O68" s="380">
        <f>A!I450</f>
        <v>0</v>
      </c>
      <c r="P68" s="404"/>
      <c r="Q68" s="381" t="str">
        <f>A!L450</f>
        <v/>
      </c>
    </row>
    <row r="69" spans="1:17" customFormat="false" ht="12" customHeight="1">
      <c r="A69" s="310"/>
      <c r="B69" s="394" t="s">
        <v>321</v>
      </c>
      <c r="C69" s="379">
        <f>A!J451</f>
        <v>1.2048192771084265E-2</v>
      </c>
      <c r="D69" s="379">
        <f>A!D451</f>
        <v>0</v>
      </c>
      <c r="E69" s="379">
        <f>A!C451</f>
        <v>0</v>
      </c>
      <c r="F69" s="379">
        <f>A!B451</f>
        <v>0</v>
      </c>
      <c r="G69" s="379">
        <f>A!K451</f>
        <v>1.3105022920873718E-2</v>
      </c>
      <c r="H69" s="379">
        <f>A!E451</f>
        <v>0</v>
      </c>
      <c r="I69" s="380">
        <f>A!F451</f>
        <v>1.3152937767386408E-2</v>
      </c>
      <c r="J69" s="409">
        <f t="shared" si="8"/>
        <v>0</v>
      </c>
      <c r="K69" s="409">
        <f t="shared" si="9"/>
        <v>1.3152937767386408E-2</v>
      </c>
      <c r="L69" s="517" t="s">
        <v>794</v>
      </c>
      <c r="M69" s="379">
        <f>A!G451</f>
        <v>0</v>
      </c>
      <c r="N69" s="379" t="str">
        <f>A!H451</f>
        <v/>
      </c>
      <c r="O69" s="380">
        <f>A!I451</f>
        <v>3.6540803897701162E-4</v>
      </c>
      <c r="P69" s="404"/>
      <c r="Q69" s="381" t="str">
        <f>A!L451</f>
        <v/>
      </c>
    </row>
    <row r="70" spans="1:17" customFormat="false" ht="12" customHeight="1">
      <c r="A70" s="310"/>
      <c r="B70" s="394" t="s">
        <v>322</v>
      </c>
      <c r="C70" s="379">
        <f>A!J452</f>
        <v>1.960784313725495E-2</v>
      </c>
      <c r="D70" s="379">
        <f>A!D452</f>
        <v>0</v>
      </c>
      <c r="E70" s="379">
        <f>A!C452</f>
        <v>1.030817314432261E-2</v>
      </c>
      <c r="F70" s="379">
        <f>A!B452</f>
        <v>1.0101010101010215E-2</v>
      </c>
      <c r="G70" s="379">
        <f>A!K452</f>
        <v>1.3391261023042764E-2</v>
      </c>
      <c r="H70" s="379">
        <f>A!E452</f>
        <v>0</v>
      </c>
      <c r="I70" s="380">
        <f>A!F452</f>
        <v>1.0746845265898428E-2</v>
      </c>
      <c r="J70" s="409">
        <f t="shared" si="8"/>
        <v>0</v>
      </c>
      <c r="K70" s="409">
        <f t="shared" si="9"/>
        <v>1.960784313725495E-2</v>
      </c>
      <c r="L70" s="517" t="s">
        <v>794</v>
      </c>
      <c r="M70" s="379">
        <f>A!G452</f>
        <v>0</v>
      </c>
      <c r="N70" s="379" t="str">
        <f>A!H452</f>
        <v/>
      </c>
      <c r="O70" s="380">
        <f>A!I452</f>
        <v>4.0217172732762228E-4</v>
      </c>
      <c r="P70" s="404"/>
      <c r="Q70" s="381" t="str">
        <f>A!L452</f>
        <v/>
      </c>
    </row>
    <row r="71" spans="1:17" customFormat="false" ht="12" customHeight="1">
      <c r="A71" s="310"/>
      <c r="B71" s="394" t="s">
        <v>323</v>
      </c>
      <c r="C71" s="379">
        <f>A!J453</f>
        <v>1.0752688172043133E-2</v>
      </c>
      <c r="D71" s="379">
        <f>A!D453</f>
        <v>1.0152284263958977E-3</v>
      </c>
      <c r="E71" s="379">
        <f>A!C453</f>
        <v>1.110633538689487E-2</v>
      </c>
      <c r="F71" s="379">
        <f>A!B453</f>
        <v>0</v>
      </c>
      <c r="G71" s="379">
        <f>A!K453</f>
        <v>1.3115509900768022E-2</v>
      </c>
      <c r="H71" s="379">
        <f>A!E453</f>
        <v>0</v>
      </c>
      <c r="I71" s="380">
        <f>A!F453</f>
        <v>1.2511514103859681E-2</v>
      </c>
      <c r="J71" s="409">
        <f t="shared" si="8"/>
        <v>0</v>
      </c>
      <c r="K71" s="409">
        <f t="shared" si="9"/>
        <v>1.3115509900768022E-2</v>
      </c>
      <c r="L71" s="517" t="s">
        <v>794</v>
      </c>
      <c r="M71" s="379">
        <f>A!G453</f>
        <v>0</v>
      </c>
      <c r="N71" s="379" t="str">
        <f>A!H453</f>
        <v/>
      </c>
      <c r="O71" s="380">
        <f>A!I453</f>
        <v>3.2580364900081787E-4</v>
      </c>
      <c r="P71" s="404"/>
      <c r="Q71" s="381" t="str">
        <f>A!L453</f>
        <v/>
      </c>
    </row>
    <row r="72" spans="1:17" customFormat="false" ht="12" customHeight="1">
      <c r="A72" s="310"/>
      <c r="B72" s="394" t="s">
        <v>324</v>
      </c>
      <c r="C72" s="379">
        <f>A!J454</f>
        <v>0</v>
      </c>
      <c r="D72" s="379">
        <f>A!D454</f>
        <v>0</v>
      </c>
      <c r="E72" s="379">
        <f>A!C454</f>
        <v>9.5289369994331369E-3</v>
      </c>
      <c r="F72" s="379">
        <f>A!B454</f>
        <v>0</v>
      </c>
      <c r="G72" s="379">
        <f>A!K454</f>
        <v>1.145633077620015E-2</v>
      </c>
      <c r="H72" s="379">
        <f>A!E454</f>
        <v>0</v>
      </c>
      <c r="I72" s="380">
        <f>A!F454</f>
        <v>2.3752260193681804E-2</v>
      </c>
      <c r="J72" s="409">
        <f t="shared" si="8"/>
        <v>0</v>
      </c>
      <c r="K72" s="409">
        <f t="shared" si="9"/>
        <v>2.3752260193681804E-2</v>
      </c>
      <c r="L72" s="517" t="s">
        <v>794</v>
      </c>
      <c r="M72" s="379">
        <f>A!G454</f>
        <v>0</v>
      </c>
      <c r="N72" s="379" t="str">
        <f>A!H454</f>
        <v/>
      </c>
      <c r="O72" s="380">
        <f>A!I454</f>
        <v>5.7410774088594984E-4</v>
      </c>
      <c r="P72" s="404"/>
      <c r="Q72" s="381" t="str">
        <f>A!L454</f>
        <v/>
      </c>
    </row>
    <row r="73" spans="1:17" customFormat="false" ht="12" customHeight="1">
      <c r="A73" s="310"/>
      <c r="B73" s="394" t="s">
        <v>325</v>
      </c>
      <c r="C73" s="379">
        <f>A!J455</f>
        <v>1.8292682926829368E-2</v>
      </c>
      <c r="D73" s="379">
        <f>A!D455</f>
        <v>0</v>
      </c>
      <c r="E73" s="379">
        <f>A!C455</f>
        <v>1.2038047452779182E-2</v>
      </c>
      <c r="F73" s="379">
        <f>A!B455</f>
        <v>1.219512195121965E-2</v>
      </c>
      <c r="G73" s="379">
        <f>A!K455</f>
        <v>1.0319107684733216E-2</v>
      </c>
      <c r="H73" s="379">
        <f>A!E455</f>
        <v>0</v>
      </c>
      <c r="I73" s="380">
        <f>A!F455</f>
        <v>4.0234467009655654E-2</v>
      </c>
      <c r="J73" s="409">
        <f t="shared" si="8"/>
        <v>0</v>
      </c>
      <c r="K73" s="409">
        <f t="shared" si="9"/>
        <v>4.0234467009655654E-2</v>
      </c>
      <c r="L73" s="517" t="s">
        <v>794</v>
      </c>
      <c r="M73" s="379">
        <f>A!G455</f>
        <v>0</v>
      </c>
      <c r="N73" s="379" t="str">
        <f>A!H455</f>
        <v/>
      </c>
      <c r="O73" s="380">
        <f>A!I455</f>
        <v>9.2421441774498598E-4</v>
      </c>
      <c r="P73" s="404"/>
      <c r="Q73" s="381" t="str">
        <f>A!L455</f>
        <v/>
      </c>
    </row>
    <row r="74" spans="1:17" customFormat="false" ht="12" customHeight="1">
      <c r="A74" s="310"/>
      <c r="B74" s="394" t="s">
        <v>326</v>
      </c>
      <c r="C74" s="379">
        <f>A!J456</f>
        <v>1.2345679012345605E-2</v>
      </c>
      <c r="D74" s="379">
        <f>A!D456</f>
        <v>5.8479532163742331E-3</v>
      </c>
      <c r="E74" s="379">
        <f>A!C456</f>
        <v>1.8247475917893757E-2</v>
      </c>
      <c r="F74" s="379">
        <f>A!B456</f>
        <v>1.2345679012345605E-2</v>
      </c>
      <c r="G74" s="379">
        <f>A!K456</f>
        <v>1.0816130902693795E-2</v>
      </c>
      <c r="H74" s="379">
        <f>A!E456</f>
        <v>0</v>
      </c>
      <c r="I74" s="380">
        <f>A!F456</f>
        <v>2.4571395741662068E-2</v>
      </c>
      <c r="J74" s="409">
        <f t="shared" si="8"/>
        <v>0</v>
      </c>
      <c r="K74" s="409">
        <f t="shared" si="9"/>
        <v>2.4571395741662068E-2</v>
      </c>
      <c r="L74" s="517" t="s">
        <v>794</v>
      </c>
      <c r="M74" s="379">
        <f>A!G456</f>
        <v>0</v>
      </c>
      <c r="N74" s="379" t="str">
        <f>A!H456</f>
        <v/>
      </c>
      <c r="O74" s="380">
        <f>A!I456</f>
        <v>8.095149137554719E-4</v>
      </c>
      <c r="P74" s="404"/>
      <c r="Q74" s="381" t="str">
        <f>A!L456</f>
        <v/>
      </c>
    </row>
    <row r="75" spans="1:17" customFormat="false" ht="12" customHeight="1">
      <c r="A75" s="310"/>
      <c r="B75" s="394" t="s">
        <v>327</v>
      </c>
      <c r="C75" s="379">
        <f>A!J457</f>
        <v>0</v>
      </c>
      <c r="D75" s="379">
        <f>A!D457</f>
        <v>0</v>
      </c>
      <c r="E75" s="379">
        <f>A!C457</f>
        <v>1.8456631836951756E-2</v>
      </c>
      <c r="F75" s="379">
        <f>A!B457</f>
        <v>1.8867924528301772E-2</v>
      </c>
      <c r="G75" s="379">
        <f>A!K457</f>
        <v>1.4499812771365094E-2</v>
      </c>
      <c r="H75" s="379">
        <f>A!E457</f>
        <v>0</v>
      </c>
      <c r="I75" s="380">
        <f>A!F457</f>
        <v>3.1196451858359845E-2</v>
      </c>
      <c r="J75" s="409">
        <f t="shared" si="8"/>
        <v>0</v>
      </c>
      <c r="K75" s="409">
        <f t="shared" si="9"/>
        <v>3.1196451858359845E-2</v>
      </c>
      <c r="L75" s="517" t="s">
        <v>794</v>
      </c>
      <c r="M75" s="379">
        <f>A!G457</f>
        <v>0</v>
      </c>
      <c r="N75" s="379" t="str">
        <f>A!H457</f>
        <v/>
      </c>
      <c r="O75" s="380">
        <f>A!I457</f>
        <v>7.5514442137068739E-4</v>
      </c>
      <c r="P75" s="404"/>
      <c r="Q75" s="381" t="str">
        <f>A!L457</f>
        <v/>
      </c>
    </row>
    <row r="76" spans="1:17" customFormat="false" ht="12" customHeight="1">
      <c r="A76" s="310"/>
      <c r="B76" s="394" t="s">
        <v>328</v>
      </c>
      <c r="C76" s="379">
        <f>A!J458</f>
        <v>0</v>
      </c>
      <c r="D76" s="379">
        <f>A!D458</f>
        <v>6.097560975609719E-3</v>
      </c>
      <c r="E76" s="379">
        <f>A!C458</f>
        <v>1.9030183774484816E-2</v>
      </c>
      <c r="F76" s="379">
        <f>A!B458</f>
        <v>1.9354838709677413E-2</v>
      </c>
      <c r="G76" s="379">
        <f>A!K458</f>
        <v>1.3755457049558301E-2</v>
      </c>
      <c r="H76" s="379">
        <f>A!E458</f>
        <v>0</v>
      </c>
      <c r="I76" s="380">
        <f>A!F458</f>
        <v>2.4141871713177391E-2</v>
      </c>
      <c r="J76" s="409">
        <f t="shared" si="8"/>
        <v>0</v>
      </c>
      <c r="K76" s="409">
        <f t="shared" si="9"/>
        <v>2.4141871713177391E-2</v>
      </c>
      <c r="L76" s="517" t="s">
        <v>794</v>
      </c>
      <c r="M76" s="379">
        <f>A!G458</f>
        <v>0</v>
      </c>
      <c r="N76" s="379" t="str">
        <f>A!H458</f>
        <v/>
      </c>
      <c r="O76" s="380">
        <f>A!I458</f>
        <v>6.4771034393416621E-4</v>
      </c>
      <c r="P76" s="404"/>
      <c r="Q76" s="381" t="str">
        <f>A!L458</f>
        <v/>
      </c>
    </row>
    <row r="77" spans="1:17" customFormat="false" ht="12" customHeight="1" thickBot="1">
      <c r="A77" s="310"/>
      <c r="B77" s="399" t="s">
        <v>329</v>
      </c>
      <c r="C77" s="382">
        <f>A!J459</f>
        <v>1.7543859649122851E-2</v>
      </c>
      <c r="D77" s="382">
        <f>A!D459</f>
        <v>0</v>
      </c>
      <c r="E77" s="382">
        <f>A!C459</f>
        <v>9.1467123514459014E-3</v>
      </c>
      <c r="F77" s="382">
        <f>A!B459</f>
        <v>9.0090090090091095E-3</v>
      </c>
      <c r="G77" s="383">
        <f>A!K459</f>
        <v>1.285877431610306E-2</v>
      </c>
      <c r="H77" s="382">
        <f>A!E459</f>
        <v>0</v>
      </c>
      <c r="I77" s="384">
        <f>A!F459</f>
        <v>0</v>
      </c>
      <c r="J77" s="413">
        <f t="shared" si="8"/>
        <v>0</v>
      </c>
      <c r="K77" s="413">
        <f t="shared" si="9"/>
        <v>1.7543859649122851E-2</v>
      </c>
      <c r="L77" s="517" t="s">
        <v>794</v>
      </c>
      <c r="M77" s="382">
        <f>A!G459</f>
        <v>0</v>
      </c>
      <c r="N77" s="382" t="str">
        <f>A!H459</f>
        <v/>
      </c>
      <c r="O77" s="384">
        <f>A!I459</f>
        <v>0</v>
      </c>
      <c r="P77" s="404"/>
      <c r="Q77" s="385" t="str">
        <f>A!L459</f>
        <v/>
      </c>
    </row>
    <row r="78" spans="1:17" s="484" customFormat="1" ht="16" thickTop="1">
      <c r="A78" s="487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104" spans="17:17" customFormat="false">
      <c r="Q104" s="558"/>
    </row>
    <row r="105" spans="17:17" customFormat="false">
      <c r="Q105" s="559"/>
    </row>
  </sheetData>
  <mergeCells count="7">
    <mergeCell ref="J8:L8"/>
    <mergeCell ref="J25:L25"/>
    <mergeCell ref="J44:L44"/>
    <mergeCell ref="J61:L61"/>
    <mergeCell ref="B1:Q1"/>
    <mergeCell ref="B2:Q2"/>
    <mergeCell ref="B3:Q3"/>
  </mergeCells>
  <phoneticPr fontId="0" type="noConversion"/>
  <pageMargins left="0.75" right="0.5" top="0.3" bottom="0.55" header="0.5" footer="0.5"/>
  <pageSetup scale="74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41" enableFormatConditionsCalculation="false">
    <pageSetUpPr fitToPage="1"/>
  </sheetPr>
  <dimension ref="A1:AB650"/>
  <sheetViews>
    <sheetView defaultGridColor="false" topLeftCell="A400" colorId="22" zoomScale="87" workbookViewId="0">
      <selection activeCell="B417" sqref="B417"/>
    </sheetView>
  </sheetViews>
  <sheetFormatPr baseColWidth="10" defaultColWidth="8.7109375" defaultRowHeight="15"/>
  <cols>
    <col min="5" max="5" width="10.7109375" customWidth="1"/>
  </cols>
  <sheetData>
    <row r="1" spans="1:8" customFormat="false">
      <c r="A1" t="s">
        <v>397</v>
      </c>
      <c r="H1" s="462"/>
    </row>
    <row r="2" spans="1:1" customFormat="false">
      <c r="A2" t="s">
        <v>396</v>
      </c>
    </row>
    <row r="3" spans="1:8" customFormat="false" ht="16">
      <c r="A3" s="227"/>
      <c r="H3" s="2"/>
    </row>
    <row r="4" spans="1:28" customFormat="false" ht="16">
      <c r="A4" s="2"/>
      <c r="B4" s="2"/>
      <c r="C4" s="2"/>
      <c r="D4" s="2"/>
      <c r="E4" s="2"/>
      <c r="F4" s="2"/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8" customFormat="false" ht="16">
      <c r="A5" s="498" t="s">
        <v>394</v>
      </c>
      <c r="H5" s="2"/>
    </row>
    <row r="6" spans="1:9" customFormat="false" ht="16">
      <c r="A6" s="497"/>
      <c r="H6" s="2"/>
      <c r="I6" s="2"/>
    </row>
    <row r="7" spans="1:9" customFormat="false" ht="16">
      <c r="A7" s="497" t="s">
        <v>694</v>
      </c>
      <c r="I7" s="2"/>
    </row>
    <row r="8" spans="1:9" customFormat="false" ht="16">
      <c r="A8" s="497"/>
      <c r="I8" s="2"/>
    </row>
    <row r="9" spans="1:9" customFormat="false" ht="16">
      <c r="A9" s="497" t="s">
        <v>695</v>
      </c>
      <c r="I9" s="2"/>
    </row>
    <row r="10" spans="1:9" customFormat="false" ht="16">
      <c r="A10" s="497"/>
      <c r="I10" s="2"/>
    </row>
    <row r="17" spans="1:1" customFormat="false" ht="16">
      <c r="A17" s="498" t="s">
        <v>686</v>
      </c>
    </row>
    <row r="19" spans="1:1" customFormat="false">
      <c r="A19" t="s">
        <v>36</v>
      </c>
    </row>
    <row r="20" spans="1:1" customFormat="false" ht="16">
      <c r="A20" s="2"/>
    </row>
    <row r="21" spans="1:28" customFormat="false" ht="16">
      <c r="A21" s="2"/>
      <c r="B21" s="11" t="s">
        <v>37</v>
      </c>
      <c r="C21" s="11" t="s">
        <v>37</v>
      </c>
      <c r="D21" s="11" t="s">
        <v>38</v>
      </c>
      <c r="E21" s="11" t="s">
        <v>39</v>
      </c>
      <c r="F21" s="11" t="s">
        <v>39</v>
      </c>
      <c r="G21" s="11" t="s">
        <v>40</v>
      </c>
      <c r="H21" s="11" t="s">
        <v>40</v>
      </c>
      <c r="I21" s="11" t="s">
        <v>40</v>
      </c>
      <c r="J21" s="13" t="s">
        <v>41</v>
      </c>
      <c r="K21" s="13" t="s">
        <v>42</v>
      </c>
      <c r="L21" s="11" t="str">
        <f>YourData!$J$4</f>
        <v>Tested Prg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2:28" customFormat="false" ht="16"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3" t="s">
        <v>51</v>
      </c>
      <c r="K22" s="13" t="s">
        <v>52</v>
      </c>
      <c r="L22" s="11" t="str">
        <f>YourData!$J$8</f>
        <v>Org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customFormat="false" ht="16">
      <c r="A23" s="2" t="s">
        <v>330</v>
      </c>
      <c r="B23" s="14">
        <f>IF(ISBLANK('DOE21E-NREL'!B25),"",'DOE21E-NREL'!B25)</f>
        <v>1519</v>
      </c>
      <c r="C23" s="14">
        <f>IF(ISBLANK('DOE21E-CIEMAT'!B25),"",'DOE21E-CIEMAT'!B25)</f>
        <v>1520.817</v>
      </c>
      <c r="D23" s="14">
        <f>IF(ISBLANK('CLM2000'!B25),"",'CLM2000'!B25)</f>
        <v>1530</v>
      </c>
      <c r="E23" s="14">
        <f>IF(ISBLANK('TRN-id'!B25),"",'TRN-id'!B25)</f>
        <v>1522.2661439999899</v>
      </c>
      <c r="F23" s="14">
        <f>IF(ISBLANK('TRN-re'!B25),"",'TRN-re'!B25)</f>
        <v>1511.9368992</v>
      </c>
      <c r="G23" s="14">
        <f>IF(ISBLANK('Analytical-TUD'!B25),"",'Analytical-TUD'!B25)</f>
        <v>1530.5480243233101</v>
      </c>
      <c r="H23" s="14">
        <f>IF(ISBLANK('Analytical-HTAL1'!B25),"",'Analytical-HTAL1'!B25)</f>
        <v>1530.8</v>
      </c>
      <c r="I23" s="14">
        <f>IF(ISBLANK('Analytical-HTAL2'!B25),"",'Analytical-HTAL2'!B25)</f>
        <v>1530.6</v>
      </c>
      <c r="J23" s="14">
        <f>IF(ISBLANK('CA-SIS'!B25),"",'CA-SIS'!B25)</f>
        <v>1531</v>
      </c>
      <c r="K23" s="14">
        <f>IF(ISBLANK('E+V1'!B25),"",'E+V1'!B25)</f>
        <v>1520.0282210000007</v>
      </c>
      <c r="L23" s="14" t="str">
        <f>IF(ISBLANK(YourData!B25),"",YourData!B25)</f>
        <v/>
      </c>
      <c r="R23" s="14"/>
      <c r="S23" s="14"/>
      <c r="T23" s="2"/>
      <c r="U23" s="2"/>
      <c r="V23" s="2"/>
      <c r="W23" s="2"/>
      <c r="X23" s="2"/>
      <c r="Y23" s="2"/>
      <c r="Z23" s="2"/>
      <c r="AA23" s="2"/>
      <c r="AB23" s="2"/>
    </row>
    <row r="24" spans="1:28" customFormat="false" ht="16">
      <c r="A24" s="2" t="s">
        <v>317</v>
      </c>
      <c r="B24" s="14">
        <f>IF(ISBLANK('DOE21E-NREL'!B26),"",'DOE21E-NREL'!B26)</f>
        <v>1065</v>
      </c>
      <c r="C24" s="14">
        <f>IF(ISBLANK('DOE21E-CIEMAT'!B26),"",'DOE21E-CIEMAT'!B26)</f>
        <v>1061.1959999999999</v>
      </c>
      <c r="D24" s="14">
        <f>IF(ISBLANK('CLM2000'!B26),"",'CLM2000'!B26)</f>
        <v>1089</v>
      </c>
      <c r="E24" s="14">
        <f>IF(ISBLANK('TRN-id'!B26),"",'TRN-id'!B26)</f>
        <v>1066.96067519999</v>
      </c>
      <c r="F24" s="14">
        <f>IF(ISBLANK('TRN-re'!B26),"",'TRN-re'!B26)</f>
        <v>1061.9658260000101</v>
      </c>
      <c r="G24" s="14">
        <f>IF(ISBLANK('Analytical-TUD'!B26),"",'Analytical-TUD'!B26)</f>
        <v>1076.2348949255399</v>
      </c>
      <c r="H24" s="14">
        <f>IF(ISBLANK('Analytical-HTAL1'!B26),"",'Analytical-HTAL1'!B26)</f>
        <v>1077.2</v>
      </c>
      <c r="I24" s="14">
        <f>IF(ISBLANK('Analytical-HTAL2'!B26),"",'Analytical-HTAL2'!B26)</f>
        <v>1077.4000000000001</v>
      </c>
      <c r="J24" s="14">
        <f>IF(ISBLANK('CA-SIS'!B26),"",'CA-SIS'!B26)</f>
        <v>1077</v>
      </c>
      <c r="K24" s="14">
        <f>IF(ISBLANK('E+V1'!B26),"",'E+V1'!B26)</f>
        <v>1069.0684739999997</v>
      </c>
      <c r="L24" s="14" t="str">
        <f>IF(ISBLANK(YourData!B26),"",YourData!B26)</f>
        <v/>
      </c>
      <c r="R24" s="14"/>
      <c r="S24" s="14"/>
      <c r="T24" s="2"/>
      <c r="U24" s="2"/>
      <c r="V24" s="2"/>
      <c r="W24" s="2"/>
      <c r="X24" s="2"/>
      <c r="Y24" s="2"/>
      <c r="Z24" s="2"/>
      <c r="AA24" s="2"/>
      <c r="AB24" s="2"/>
    </row>
    <row r="25" spans="1:28" customFormat="false" ht="16">
      <c r="A25" s="2" t="s">
        <v>318</v>
      </c>
      <c r="B25" s="14">
        <f>IF(ISBLANK('DOE21E-NREL'!B27),"",'DOE21E-NREL'!B27)</f>
        <v>1003</v>
      </c>
      <c r="C25" s="14">
        <f>IF(ISBLANK('DOE21E-CIEMAT'!B27),"",'DOE21E-CIEMAT'!B27)</f>
        <v>1011.104</v>
      </c>
      <c r="D25" s="14">
        <f>IF(ISBLANK('CLM2000'!B27),"",'CLM2000'!B27)</f>
        <v>1012</v>
      </c>
      <c r="E25" s="14">
        <f>IF(ISBLANK('TRN-id'!B27),"",'TRN-id'!B27)</f>
        <v>1007.30226240001</v>
      </c>
      <c r="F25" s="14">
        <f>IF(ISBLANK('TRN-re'!B27),"",'TRN-re'!B27)</f>
        <v>1001.6637128</v>
      </c>
      <c r="G25" s="14">
        <f>IF(ISBLANK('Analytical-TUD'!B27),"",'Analytical-TUD'!B27)</f>
        <v>1012.67743362957</v>
      </c>
      <c r="H25" s="14">
        <f>IF(ISBLANK('Analytical-HTAL1'!B27),"",'Analytical-HTAL1'!B27)</f>
        <v>1011</v>
      </c>
      <c r="I25" s="14">
        <f>IF(ISBLANK('Analytical-HTAL2'!B27),"",'Analytical-HTAL2'!B27)</f>
        <v>1011</v>
      </c>
      <c r="J25" s="14">
        <f>IF(ISBLANK('CA-SIS'!B27),"",'CA-SIS'!B27)</f>
        <v>1012</v>
      </c>
      <c r="K25" s="14">
        <f>IF(ISBLANK('E+V1'!B27),"",'E+V1'!B27)</f>
        <v>1006.3902570000008</v>
      </c>
      <c r="L25" s="14" t="str">
        <f>IF(ISBLANK(YourData!B27),"",YourData!B27)</f>
        <v/>
      </c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 customFormat="false" ht="16">
      <c r="A26" s="2" t="s">
        <v>319</v>
      </c>
      <c r="B26" s="14">
        <f>IF(ISBLANK('DOE21E-NREL'!B28),"",'DOE21E-NREL'!B28)</f>
        <v>106</v>
      </c>
      <c r="C26" s="14">
        <f>IF(ISBLANK('DOE21E-CIEMAT'!B28),"",'DOE21E-CIEMAT'!B28)</f>
        <v>105.419</v>
      </c>
      <c r="D26" s="14">
        <f>IF(ISBLANK('CLM2000'!B28),"",'CLM2000'!B28)</f>
        <v>109</v>
      </c>
      <c r="E26" s="14">
        <f>IF(ISBLANK('TRN-id'!B28),"",'TRN-id'!B28)</f>
        <v>108.72461376000101</v>
      </c>
      <c r="F26" s="14">
        <f>IF(ISBLANK('TRN-re'!B28),"",'TRN-re'!B28)</f>
        <v>110.11610202</v>
      </c>
      <c r="G26" s="14">
        <f>IF(ISBLANK('Analytical-TUD'!B28),"",'Analytical-TUD'!B28)</f>
        <v>110.581752480936</v>
      </c>
      <c r="H26" s="14">
        <f>IF(ISBLANK('Analytical-HTAL1'!B28),"",'Analytical-HTAL1'!B28)</f>
        <v>109.5</v>
      </c>
      <c r="I26" s="14">
        <f>IF(ISBLANK('Analytical-HTAL2'!B28),"",'Analytical-HTAL2'!B28)</f>
        <v>109.5</v>
      </c>
      <c r="J26" s="14">
        <f>IF(ISBLANK('CA-SIS'!B28),"",'CA-SIS'!B28)</f>
        <v>110</v>
      </c>
      <c r="K26" s="14">
        <f>IF(ISBLANK('E+V1'!B28),"",'E+V1'!B28)</f>
        <v>108.59631579999997</v>
      </c>
      <c r="L26" s="14" t="str">
        <f>IF(ISBLANK(YourData!B28),"",YourData!B28)</f>
        <v/>
      </c>
      <c r="R26" s="14"/>
      <c r="S26" s="14"/>
      <c r="T26" s="2"/>
      <c r="U26" s="2"/>
      <c r="V26" s="2"/>
      <c r="W26" s="2"/>
      <c r="X26" s="2"/>
      <c r="Y26" s="2"/>
      <c r="Z26" s="2"/>
      <c r="AA26" s="2"/>
      <c r="AB26" s="2"/>
    </row>
    <row r="27" spans="1:28" customFormat="false" ht="16">
      <c r="A27" s="2" t="s">
        <v>320</v>
      </c>
      <c r="B27" s="14">
        <f>IF(ISBLANK('DOE21E-NREL'!B29),"",'DOE21E-NREL'!B29)</f>
        <v>66</v>
      </c>
      <c r="C27" s="14">
        <f>IF(ISBLANK('DOE21E-CIEMAT'!B29),"",'DOE21E-CIEMAT'!B29)</f>
        <v>65.007999999999996</v>
      </c>
      <c r="D27" s="14">
        <f>IF(ISBLANK('CLM2000'!B29),"",'CLM2000'!B29)</f>
        <v>69</v>
      </c>
      <c r="E27" s="14">
        <f>IF(ISBLANK('TRN-id'!B29),"",'TRN-id'!B29)</f>
        <v>67.764103559999796</v>
      </c>
      <c r="F27" s="14">
        <f>IF(ISBLANK('TRN-re'!B29),"",'TRN-re'!B29)</f>
        <v>68.642833589999896</v>
      </c>
      <c r="G27" s="14">
        <f>IF(ISBLANK('Analytical-TUD'!B29),"",'Analytical-TUD'!B29)</f>
        <v>68.995311086622095</v>
      </c>
      <c r="H27" s="14">
        <f>IF(ISBLANK('Analytical-HTAL1'!B29),"",'Analytical-HTAL1'!B29)</f>
        <v>68.5</v>
      </c>
      <c r="I27" s="14">
        <f>IF(ISBLANK('Analytical-HTAL2'!B29),"",'Analytical-HTAL2'!B29)</f>
        <v>68.3</v>
      </c>
      <c r="J27" s="14">
        <f>IF(ISBLANK('CA-SIS'!B29),"",'CA-SIS'!B29)</f>
        <v>68</v>
      </c>
      <c r="K27" s="14">
        <f>IF(ISBLANK('E+V1'!B29),"",'E+V1'!B29)</f>
        <v>67.90296199999996</v>
      </c>
      <c r="L27" s="14" t="str">
        <f>IF(ISBLANK(YourData!B29),"",YourData!B29)</f>
        <v/>
      </c>
      <c r="R27" s="14"/>
      <c r="S27" s="14"/>
      <c r="T27" s="2"/>
      <c r="U27" s="2"/>
      <c r="V27" s="2"/>
      <c r="W27" s="2"/>
      <c r="X27" s="2"/>
      <c r="Y27" s="2"/>
      <c r="Z27" s="2"/>
      <c r="AA27" s="2"/>
      <c r="AB27" s="2"/>
    </row>
    <row r="28" spans="1:28" customFormat="false" ht="16">
      <c r="A28" s="2" t="s">
        <v>321</v>
      </c>
      <c r="B28" s="14">
        <f>IF(ISBLANK('DOE21E-NREL'!B30),"",'DOE21E-NREL'!B30)</f>
        <v>1183</v>
      </c>
      <c r="C28" s="14">
        <f>IF(ISBLANK('DOE21E-CIEMAT'!B30),"",'DOE21E-CIEMAT'!B30)</f>
        <v>1202.424</v>
      </c>
      <c r="D28" s="14">
        <f>IF(ISBLANK('CLM2000'!B30),"",'CLM2000'!B30)</f>
        <v>1207</v>
      </c>
      <c r="E28" s="14">
        <f>IF(ISBLANK('TRN-id'!B30),"",'TRN-id'!B30)</f>
        <v>1199.05504319999</v>
      </c>
      <c r="F28" s="14">
        <f>IF(ISBLANK('TRN-re'!B30),"",'TRN-re'!B30)</f>
        <v>1191.6129831999999</v>
      </c>
      <c r="G28" s="14">
        <f>IF(ISBLANK('Analytical-TUD'!B30),"",'Analytical-TUD'!B30)</f>
        <v>1206.4900053717499</v>
      </c>
      <c r="H28" s="14">
        <f>IF(ISBLANK('Analytical-HTAL1'!B30),"",'Analytical-HTAL1'!B30)</f>
        <v>1206.5</v>
      </c>
      <c r="I28" s="14">
        <f>IF(ISBLANK('Analytical-HTAL2'!B30),"",'Analytical-HTAL2'!B30)</f>
        <v>1206.5</v>
      </c>
      <c r="J28" s="14">
        <f>IF(ISBLANK('CA-SIS'!B30),"",'CA-SIS'!B30)</f>
        <v>1208</v>
      </c>
      <c r="K28" s="14">
        <f>IF(ISBLANK('E+V1'!B30),"",'E+V1'!B30)</f>
        <v>1197.1084809999995</v>
      </c>
      <c r="L28" s="14" t="str">
        <f>IF(ISBLANK(YourData!B30),"",YourData!B30)</f>
        <v/>
      </c>
      <c r="R28" s="14"/>
      <c r="S28" s="14"/>
      <c r="T28" s="2"/>
      <c r="U28" s="2"/>
      <c r="V28" s="2"/>
      <c r="W28" s="2"/>
      <c r="X28" s="2"/>
      <c r="Y28" s="2"/>
      <c r="Z28" s="2"/>
      <c r="AA28" s="2"/>
      <c r="AB28" s="2"/>
    </row>
    <row r="29" spans="1:28" customFormat="false" ht="16">
      <c r="A29" s="2" t="s">
        <v>322</v>
      </c>
      <c r="B29" s="14">
        <f>IF(ISBLANK('DOE21E-NREL'!B31),"",'DOE21E-NREL'!B31)</f>
        <v>1107</v>
      </c>
      <c r="C29" s="14">
        <f>IF(ISBLANK('DOE21E-CIEMAT'!B31),"",'DOE21E-CIEMAT'!B31)</f>
        <v>1137.6300000000001</v>
      </c>
      <c r="D29" s="14">
        <f>IF(ISBLANK('CLM2000'!B31),"",'CLM2000'!B31)</f>
        <v>1139</v>
      </c>
      <c r="E29" s="14">
        <f>IF(ISBLANK('TRN-id'!B31),"",'TRN-id'!B31)</f>
        <v>1136.7334272000101</v>
      </c>
      <c r="F29" s="14">
        <f>IF(ISBLANK('TRN-re'!B31),"",'TRN-re'!B31)</f>
        <v>1132.8835188999999</v>
      </c>
      <c r="G29" s="14">
        <f>IF(ISBLANK('Analytical-TUD'!B31),"",'Analytical-TUD'!B31)</f>
        <v>1140.4399826763399</v>
      </c>
      <c r="H29" s="14">
        <f>IF(ISBLANK('Analytical-HTAL1'!B31),"",'Analytical-HTAL1'!B31)</f>
        <v>1139.3</v>
      </c>
      <c r="I29" s="14">
        <f>IF(ISBLANK('Analytical-HTAL2'!B31),"",'Analytical-HTAL2'!B31)</f>
        <v>1138.9000000000001</v>
      </c>
      <c r="J29" s="14">
        <f>IF(ISBLANK('CA-SIS'!B31),"",'CA-SIS'!B31)</f>
        <v>1140</v>
      </c>
      <c r="K29" s="14">
        <f>IF(ISBLANK('E+V1'!B31),"",'E+V1'!B31)</f>
        <v>1131.7341670000005</v>
      </c>
      <c r="L29" s="14" t="str">
        <f>IF(ISBLANK(YourData!B31),"",YourData!B31)</f>
        <v/>
      </c>
      <c r="R29" s="14"/>
      <c r="S29" s="14"/>
      <c r="T29" s="2"/>
      <c r="U29" s="2"/>
      <c r="V29" s="2"/>
      <c r="W29" s="2"/>
      <c r="X29" s="2"/>
      <c r="Y29" s="2"/>
      <c r="Z29" s="2"/>
      <c r="AA29" s="2"/>
      <c r="AB29" s="2"/>
    </row>
    <row r="30" spans="1:28" customFormat="false" ht="16">
      <c r="A30" s="2" t="s">
        <v>323</v>
      </c>
      <c r="B30" s="14">
        <f>IF(ISBLANK('DOE21E-NREL'!B32),"",'DOE21E-NREL'!B32)</f>
        <v>1470</v>
      </c>
      <c r="C30" s="14">
        <f>IF(ISBLANK('DOE21E-CIEMAT'!B32),"",'DOE21E-CIEMAT'!B32)</f>
        <v>1499.4469999999999</v>
      </c>
      <c r="D30" s="14">
        <f>IF(ISBLANK('CLM2000'!B32),"",'CLM2000'!B32)</f>
        <v>1501</v>
      </c>
      <c r="E30" s="14">
        <f>IF(ISBLANK('TRN-id'!B32),"",'TRN-id'!B32)</f>
        <v>1499.71046399998</v>
      </c>
      <c r="F30" s="14">
        <f>IF(ISBLANK('TRN-re'!B32),"",'TRN-re'!B32)</f>
        <v>1489.92679</v>
      </c>
      <c r="G30" s="14">
        <f>IF(ISBLANK('Analytical-TUD'!B32),"",'Analytical-TUD'!B32)</f>
        <v>1497.8301796349999</v>
      </c>
      <c r="H30" s="14">
        <f>IF(ISBLANK('Analytical-HTAL1'!B32),"",'Analytical-HTAL1'!B32)</f>
        <v>1499.7</v>
      </c>
      <c r="I30" s="14">
        <f>IF(ISBLANK('Analytical-HTAL2'!B32),"",'Analytical-HTAL2'!B32)</f>
        <v>1499.6</v>
      </c>
      <c r="J30" s="14">
        <f>IF(ISBLANK('CA-SIS'!B32),"",'CA-SIS'!B32)</f>
        <v>1502</v>
      </c>
      <c r="K30" s="14">
        <f>IF(ISBLANK('E+V1'!B32),"",'E+V1'!B32)</f>
        <v>1491.0755080000006</v>
      </c>
      <c r="L30" s="14" t="str">
        <f>IF(ISBLANK(YourData!B32),"",YourData!B32)</f>
        <v/>
      </c>
      <c r="R30" s="14"/>
      <c r="S30" s="14"/>
      <c r="T30" s="2"/>
      <c r="U30" s="2"/>
      <c r="V30" s="2"/>
      <c r="W30" s="2"/>
      <c r="X30" s="2"/>
      <c r="Y30" s="2"/>
      <c r="Z30" s="2"/>
      <c r="AA30" s="2"/>
      <c r="AB30" s="2"/>
    </row>
    <row r="31" spans="1:28" customFormat="false" ht="16">
      <c r="A31" s="2" t="s">
        <v>324</v>
      </c>
      <c r="B31" s="14">
        <f>IF(ISBLANK('DOE21E-NREL'!B33),"",'DOE21E-NREL'!B33)</f>
        <v>620</v>
      </c>
      <c r="C31" s="14">
        <f>IF(ISBLANK('DOE21E-CIEMAT'!B33),"",'DOE21E-CIEMAT'!B33)</f>
        <v>629.07600000000002</v>
      </c>
      <c r="D31" s="14">
        <f>IF(ISBLANK('CLM2000'!B33),"",'CLM2000'!B33)</f>
        <v>638</v>
      </c>
      <c r="E31" s="14">
        <f>IF(ISBLANK('TRN-id'!B33),"",'TRN-id'!B33)</f>
        <v>635.90896320000502</v>
      </c>
      <c r="F31" s="14">
        <f>IF(ISBLANK('TRN-re'!B33),"",'TRN-re'!B33)</f>
        <v>635.82873730000199</v>
      </c>
      <c r="G31" s="14">
        <f>IF(ISBLANK('Analytical-TUD'!B33),"",'Analytical-TUD'!B33)</f>
        <v>641.11732288865903</v>
      </c>
      <c r="H31" s="14">
        <f>IF(ISBLANK('Analytical-HTAL1'!B33),"",'Analytical-HTAL1'!B33)</f>
        <v>637.70000000000005</v>
      </c>
      <c r="I31" s="14">
        <f>IF(ISBLANK('Analytical-HTAL2'!B33),"",'Analytical-HTAL2'!B33)</f>
        <v>637.79999999999995</v>
      </c>
      <c r="J31" s="14">
        <f>IF(ISBLANK('CA-SIS'!B33),"",'CA-SIS'!B33)</f>
        <v>638</v>
      </c>
      <c r="K31" s="14">
        <f>IF(ISBLANK('E+V1'!B33),"",'E+V1'!B33)</f>
        <v>635.3716187999994</v>
      </c>
      <c r="L31" s="14" t="str">
        <f>IF(ISBLANK(YourData!B33),"",YourData!B33)</f>
        <v/>
      </c>
      <c r="R31" s="14"/>
      <c r="S31" s="14"/>
      <c r="T31" s="2"/>
      <c r="U31" s="2"/>
      <c r="V31" s="2"/>
      <c r="W31" s="2"/>
      <c r="X31" s="2"/>
      <c r="Y31" s="2"/>
      <c r="Z31" s="2"/>
      <c r="AA31" s="2"/>
      <c r="AB31" s="2"/>
    </row>
    <row r="32" spans="1:28" customFormat="false" ht="16">
      <c r="A32" s="2" t="s">
        <v>325</v>
      </c>
      <c r="B32" s="14">
        <f>IF(ISBLANK('DOE21E-NREL'!B34),"",'DOE21E-NREL'!B34)</f>
        <v>1080</v>
      </c>
      <c r="C32" s="14">
        <f>IF(ISBLANK('DOE21E-CIEMAT'!B34),"",'DOE21E-CIEMAT'!B34)</f>
        <v>1077.1089999999999</v>
      </c>
      <c r="D32" s="14">
        <f>IF(ISBLANK('CLM2000'!B34),"",'CLM2000'!B34)</f>
        <v>1082</v>
      </c>
      <c r="E32" s="14">
        <f>IF(ISBLANK('TRN-id'!B34),"",'TRN-id'!B34)</f>
        <v>1081.2706464</v>
      </c>
      <c r="F32" s="14">
        <f>IF(ISBLANK('TRN-re'!B34),"",'TRN-re'!B34)</f>
        <v>1080.0376661</v>
      </c>
      <c r="G32" s="14">
        <f>IF(ISBLANK('Analytical-TUD'!B34),"",'Analytical-TUD'!B34)</f>
        <v>1082.6660103495799</v>
      </c>
      <c r="H32" s="14">
        <f>IF(ISBLANK('Analytical-HTAL1'!B34),"",'Analytical-HTAL1'!B34)</f>
        <v>1082.3</v>
      </c>
      <c r="I32" s="14">
        <f>IF(ISBLANK('Analytical-HTAL2'!B34),"",'Analytical-HTAL2'!B34)</f>
        <v>1081.9000000000001</v>
      </c>
      <c r="J32" s="14">
        <f>IF(ISBLANK('CA-SIS'!B34),"",'CA-SIS'!B34)</f>
        <v>1083</v>
      </c>
      <c r="K32" s="14">
        <f>IF(ISBLANK('E+V1'!B34),"",'E+V1'!B34)</f>
        <v>1082.0001620000007</v>
      </c>
      <c r="L32" s="14" t="str">
        <f>IF(ISBLANK(YourData!B34),"",YourData!B34)</f>
        <v/>
      </c>
      <c r="R32" s="14"/>
      <c r="S32" s="14"/>
      <c r="T32" s="2"/>
      <c r="U32" s="2"/>
      <c r="V32" s="2"/>
      <c r="W32" s="2"/>
      <c r="X32" s="2"/>
      <c r="Y32" s="2"/>
      <c r="Z32" s="2"/>
      <c r="AA32" s="2"/>
      <c r="AB32" s="2"/>
    </row>
    <row r="33" spans="1:28" customFormat="false" ht="16">
      <c r="A33" s="2" t="s">
        <v>326</v>
      </c>
      <c r="B33" s="14">
        <f>IF(ISBLANK('DOE21E-NREL'!B35),"",'DOE21E-NREL'!B35)</f>
        <v>1547</v>
      </c>
      <c r="C33" s="14">
        <f>IF(ISBLANK('DOE21E-CIEMAT'!B35),"",'DOE21E-CIEMAT'!B35)</f>
        <v>1541.155</v>
      </c>
      <c r="D33" s="14">
        <f>IF(ISBLANK('CLM2000'!B35),"",'CLM2000'!B35)</f>
        <v>1543</v>
      </c>
      <c r="E33" s="14">
        <f>IF(ISBLANK('TRN-id'!B35),"",'TRN-id'!B35)</f>
        <v>1541.5255968000099</v>
      </c>
      <c r="F33" s="14">
        <f>IF(ISBLANK('TRN-re'!B35),"",'TRN-re'!B35)</f>
        <v>1538.3972365</v>
      </c>
      <c r="G33" s="14">
        <f>IF(ISBLANK('Analytical-TUD'!B35),"",'Analytical-TUD'!B35)</f>
        <v>1544.6396642099801</v>
      </c>
      <c r="H33" s="14">
        <f>IF(ISBLANK('Analytical-HTAL1'!B35),"",'Analytical-HTAL1'!B35)</f>
        <v>1543.4</v>
      </c>
      <c r="I33" s="14">
        <f>IF(ISBLANK('Analytical-HTAL2'!B35),"",'Analytical-HTAL2'!B35)</f>
        <v>1542.9</v>
      </c>
      <c r="J33" s="14">
        <f>IF(ISBLANK('CA-SIS'!B35),"",'CA-SIS'!B35)</f>
        <v>1544</v>
      </c>
      <c r="K33" s="14">
        <f>IF(ISBLANK('E+V1'!B35),"",'E+V1'!B35)</f>
        <v>1540.3878819999986</v>
      </c>
      <c r="L33" s="14" t="str">
        <f>IF(ISBLANK(YourData!B35),"",YourData!B35)</f>
        <v/>
      </c>
      <c r="R33" s="14"/>
      <c r="S33" s="14"/>
      <c r="T33" s="2"/>
      <c r="U33" s="2"/>
      <c r="V33" s="2"/>
      <c r="W33" s="2"/>
      <c r="X33" s="2"/>
      <c r="Y33" s="2"/>
      <c r="Z33" s="2"/>
      <c r="AA33" s="2"/>
      <c r="AB33" s="2"/>
    </row>
    <row r="34" spans="1:28" customFormat="false" ht="16">
      <c r="A34" s="2" t="s">
        <v>327</v>
      </c>
      <c r="B34" s="14">
        <f>IF(ISBLANK('DOE21E-NREL'!B36),"",'DOE21E-NREL'!B36)</f>
        <v>160</v>
      </c>
      <c r="C34" s="14">
        <f>IF(ISBLANK('DOE21E-CIEMAT'!B36),"",'DOE21E-CIEMAT'!B36)</f>
        <v>160.21899999999999</v>
      </c>
      <c r="D34" s="14">
        <f>IF(ISBLANK('CLM2000'!B36),"",'CLM2000'!B36)</f>
        <v>164</v>
      </c>
      <c r="E34" s="14">
        <f>IF(ISBLANK('TRN-id'!B36),"",'TRN-id'!B36)</f>
        <v>163.99750079999899</v>
      </c>
      <c r="F34" s="14">
        <f>IF(ISBLANK('TRN-re'!B36),"",'TRN-re'!B36)</f>
        <v>165.12023529999999</v>
      </c>
      <c r="G34" s="14">
        <f>IF(ISBLANK('Analytical-TUD'!B36),"",'Analytical-TUD'!B36)</f>
        <v>165.17299418648301</v>
      </c>
      <c r="H34" s="14">
        <f>IF(ISBLANK('Analytical-HTAL1'!B36),"",'Analytical-HTAL1'!B36)</f>
        <v>164.1</v>
      </c>
      <c r="I34" s="14">
        <f>IF(ISBLANK('Analytical-HTAL2'!B36),"",'Analytical-HTAL2'!B36)</f>
        <v>164.2</v>
      </c>
      <c r="J34" s="14">
        <f>IF(ISBLANK('CA-SIS'!B36),"",'CA-SIS'!B36)</f>
        <v>164</v>
      </c>
      <c r="K34" s="14">
        <f>IF(ISBLANK('E+V1'!B36),"",'E+V1'!B36)</f>
        <v>164.33477260000006</v>
      </c>
      <c r="L34" s="14" t="str">
        <f>IF(ISBLANK(YourData!B36),"",YourData!B36)</f>
        <v/>
      </c>
      <c r="R34" s="14"/>
      <c r="S34" s="14"/>
      <c r="T34" s="2"/>
      <c r="U34" s="2"/>
      <c r="V34" s="2"/>
      <c r="W34" s="2"/>
      <c r="X34" s="2"/>
      <c r="Y34" s="2"/>
      <c r="Z34" s="2"/>
      <c r="AA34" s="2"/>
      <c r="AB34" s="2"/>
    </row>
    <row r="35" spans="1:28" customFormat="false" ht="16">
      <c r="A35" s="2" t="s">
        <v>328</v>
      </c>
      <c r="B35" s="14">
        <f>IF(ISBLANK('DOE21E-NREL'!B37),"",'DOE21E-NREL'!B37)</f>
        <v>246</v>
      </c>
      <c r="C35" s="14">
        <f>IF(ISBLANK('DOE21E-CIEMAT'!B37),"",'DOE21E-CIEMAT'!B37)</f>
        <v>244.91900000000001</v>
      </c>
      <c r="D35" s="14">
        <f>IF(ISBLANK('CLM2000'!B37),"",'CLM2000'!B37)</f>
        <v>250</v>
      </c>
      <c r="E35" s="14">
        <f>IF(ISBLANK('TRN-id'!B37),"",'TRN-id'!B37)</f>
        <v>249.732134400001</v>
      </c>
      <c r="F35" s="14">
        <f>IF(ISBLANK('TRN-re'!B37),"",'TRN-re'!B37)</f>
        <v>251.57990940000099</v>
      </c>
      <c r="G35" s="14">
        <f>IF(ISBLANK('Analytical-TUD'!B37),"",'Analytical-TUD'!B37)</f>
        <v>252.16050809337901</v>
      </c>
      <c r="H35" s="14">
        <f>IF(ISBLANK('Analytical-HTAL1'!B37),"",'Analytical-HTAL1'!B37)</f>
        <v>250</v>
      </c>
      <c r="I35" s="14">
        <f>IF(ISBLANK('Analytical-HTAL2'!B37),"",'Analytical-HTAL2'!B37)</f>
        <v>250</v>
      </c>
      <c r="J35" s="14">
        <f>IF(ISBLANK('CA-SIS'!B37),"",'CA-SIS'!B37)</f>
        <v>250</v>
      </c>
      <c r="K35" s="14">
        <f>IF(ISBLANK('E+V1'!B37),"",'E+V1'!B37)</f>
        <v>250.22990030000003</v>
      </c>
      <c r="L35" s="14" t="str">
        <f>IF(ISBLANK(YourData!B37),"",YourData!B37)</f>
        <v/>
      </c>
      <c r="R35" s="14"/>
      <c r="S35" s="14"/>
      <c r="T35" s="2"/>
      <c r="U35" s="2"/>
      <c r="V35" s="2"/>
      <c r="W35" s="2"/>
      <c r="X35" s="2"/>
      <c r="Y35" s="2"/>
      <c r="Z35" s="2"/>
      <c r="AA35" s="2"/>
      <c r="AB35" s="2"/>
    </row>
    <row r="36" spans="1:28" customFormat="false" ht="16">
      <c r="A36" s="2" t="s">
        <v>329</v>
      </c>
      <c r="B36" s="14">
        <f>IF(ISBLANK('DOE21E-NREL'!B38),"",'DOE21E-NREL'!B38)</f>
        <v>1440</v>
      </c>
      <c r="C36" s="14">
        <f>IF(ISBLANK('DOE21E-CIEMAT'!B38),"",'DOE21E-CIEMAT'!B38)</f>
        <v>1468.2139999999999</v>
      </c>
      <c r="D36" s="14">
        <f>IF(ISBLANK('CLM2000'!B38),"",'CLM2000'!B38)</f>
        <v>1464</v>
      </c>
      <c r="E36" s="14">
        <f>IF(ISBLANK('TRN-id'!B38),"",'TRN-id'!B38)</f>
        <v>1479.9926399999999</v>
      </c>
      <c r="F36" s="14">
        <f>IF(ISBLANK('TRN-re'!B38),"",'TRN-re'!B38)</f>
        <v>1479.9926399999999</v>
      </c>
      <c r="G36" s="14">
        <f>IF(ISBLANK('Analytical-TUD'!B38),"",'Analytical-TUD'!B38)</f>
        <v>1475.81044051856</v>
      </c>
      <c r="H36" s="14">
        <f>IF(ISBLANK('Analytical-HTAL1'!B38),"",'Analytical-HTAL1'!B38)</f>
        <v>1477.4</v>
      </c>
      <c r="I36" s="14">
        <f>IF(ISBLANK('Analytical-HTAL2'!B38),"",'Analytical-HTAL2'!B38)</f>
        <v>1477.1</v>
      </c>
      <c r="J36" s="14">
        <f>IF(ISBLANK('CA-SIS'!B38),"",'CA-SIS'!B38)</f>
        <v>1477</v>
      </c>
      <c r="K36" s="14">
        <f>IF(ISBLANK('E+V1'!B38),"",'E+V1'!B38)</f>
        <v>1464.5944549999999</v>
      </c>
      <c r="L36" s="14" t="str">
        <f>IF(ISBLANK(YourData!B38),"",YourData!B38)</f>
        <v/>
      </c>
      <c r="R36" s="14"/>
      <c r="S36" s="14"/>
      <c r="T36" s="2"/>
      <c r="U36" s="2"/>
      <c r="V36" s="2"/>
      <c r="W36" s="2"/>
      <c r="X36" s="2"/>
      <c r="Y36" s="2"/>
      <c r="Z36" s="2"/>
      <c r="AA36" s="2"/>
      <c r="AB36" s="2"/>
    </row>
    <row r="37" spans="1:28" customFormat="false" ht="16">
      <c r="A37" s="2"/>
      <c r="B37" s="14"/>
      <c r="C37" s="14"/>
      <c r="D37" s="14"/>
      <c r="E37" s="14"/>
      <c r="F37" s="14"/>
      <c r="G37" s="14"/>
      <c r="H37" s="2"/>
      <c r="I37" s="14"/>
      <c r="J37" s="14"/>
      <c r="K37" s="14"/>
      <c r="L37" s="14"/>
      <c r="R37" s="14"/>
      <c r="S37" s="14"/>
      <c r="T37" s="2"/>
      <c r="U37" s="2"/>
      <c r="V37" s="2"/>
      <c r="W37" s="2"/>
      <c r="X37" s="2"/>
      <c r="Y37" s="2"/>
      <c r="Z37" s="2"/>
      <c r="AA37" s="2"/>
      <c r="AB37" s="2"/>
    </row>
    <row r="38" spans="1:28" customFormat="false" ht="16">
      <c r="A38" s="2"/>
      <c r="B38" s="14"/>
      <c r="C38" s="14"/>
      <c r="D38" s="14"/>
      <c r="E38" s="14"/>
      <c r="F38" s="14"/>
      <c r="G38" s="14"/>
      <c r="H38" s="2"/>
      <c r="I38" s="14"/>
      <c r="J38" s="14"/>
      <c r="K38" s="14"/>
      <c r="L38" s="14"/>
      <c r="R38" s="14"/>
      <c r="S38" s="14"/>
      <c r="T38" s="2"/>
      <c r="U38" s="2"/>
      <c r="V38" s="2"/>
      <c r="W38" s="2"/>
      <c r="X38" s="2"/>
      <c r="Y38" s="2"/>
      <c r="Z38" s="2"/>
      <c r="AA38" s="2"/>
      <c r="AB38" s="2"/>
    </row>
    <row r="39" spans="1:28" customFormat="false" ht="16">
      <c r="A39" s="2" t="s">
        <v>53</v>
      </c>
      <c r="B39" s="14"/>
      <c r="C39" s="14"/>
      <c r="D39" s="14"/>
      <c r="E39" s="14"/>
      <c r="F39" s="14"/>
      <c r="G39" s="14"/>
      <c r="H39" s="2"/>
      <c r="I39" s="14"/>
      <c r="J39" s="14"/>
      <c r="K39" s="14"/>
      <c r="L39" s="14"/>
      <c r="R39" s="14"/>
      <c r="S39" s="14"/>
      <c r="T39" s="2"/>
      <c r="U39" s="2"/>
      <c r="V39" s="2"/>
      <c r="W39" s="2"/>
      <c r="X39" s="2"/>
      <c r="Y39" s="2"/>
      <c r="Z39" s="2"/>
      <c r="AA39" s="2"/>
      <c r="AB39" s="2"/>
    </row>
    <row r="40" spans="1:28" customFormat="false" ht="16">
      <c r="A40" s="2"/>
      <c r="B40" s="14"/>
      <c r="C40" s="14"/>
      <c r="D40" s="14"/>
      <c r="E40" s="14"/>
      <c r="F40" s="14"/>
      <c r="G40" s="14"/>
      <c r="H40" s="2"/>
      <c r="I40" s="14"/>
      <c r="J40" s="14"/>
      <c r="K40" s="14"/>
      <c r="L40" s="14"/>
      <c r="R40" s="14"/>
      <c r="S40" s="14"/>
      <c r="T40" s="2"/>
      <c r="U40" s="2"/>
      <c r="V40" s="2"/>
      <c r="W40" s="2"/>
      <c r="X40" s="2"/>
      <c r="Y40" s="2"/>
      <c r="Z40" s="2"/>
      <c r="AA40" s="2"/>
      <c r="AB40" s="2"/>
    </row>
    <row r="41" spans="1:28" customFormat="false" ht="16">
      <c r="A41" s="2"/>
      <c r="B41" s="11" t="s">
        <v>37</v>
      </c>
      <c r="C41" s="11" t="s">
        <v>37</v>
      </c>
      <c r="D41" s="11" t="s">
        <v>38</v>
      </c>
      <c r="E41" s="11" t="s">
        <v>39</v>
      </c>
      <c r="F41" s="11" t="s">
        <v>39</v>
      </c>
      <c r="G41" s="11" t="s">
        <v>40</v>
      </c>
      <c r="H41" s="11" t="s">
        <v>40</v>
      </c>
      <c r="I41" s="11" t="s">
        <v>40</v>
      </c>
      <c r="J41" s="13" t="s">
        <v>41</v>
      </c>
      <c r="K41" s="13" t="s">
        <v>42</v>
      </c>
      <c r="L41" s="13" t="str">
        <f>YourData!$J$4</f>
        <v>Tested Prg</v>
      </c>
      <c r="R41" s="14"/>
      <c r="S41" s="14"/>
      <c r="T41" s="2"/>
      <c r="U41" s="2"/>
      <c r="V41" s="2"/>
      <c r="W41" s="2"/>
      <c r="X41" s="2"/>
      <c r="Y41" s="2"/>
      <c r="Z41" s="2"/>
      <c r="AA41" s="2"/>
      <c r="AB41" s="2"/>
    </row>
    <row r="42" spans="2:28" customFormat="false" ht="16">
      <c r="B42" s="11" t="s">
        <v>43</v>
      </c>
      <c r="C42" s="11" t="s">
        <v>44</v>
      </c>
      <c r="D42" s="11" t="s">
        <v>45</v>
      </c>
      <c r="E42" s="11" t="s">
        <v>46</v>
      </c>
      <c r="F42" s="11" t="s">
        <v>47</v>
      </c>
      <c r="G42" s="11" t="s">
        <v>48</v>
      </c>
      <c r="H42" s="11" t="s">
        <v>49</v>
      </c>
      <c r="I42" s="11" t="s">
        <v>50</v>
      </c>
      <c r="J42" s="13" t="s">
        <v>51</v>
      </c>
      <c r="K42" s="13" t="s">
        <v>52</v>
      </c>
      <c r="L42" s="13" t="str">
        <f>YourData!$J$8</f>
        <v>Org</v>
      </c>
      <c r="R42" s="14"/>
      <c r="S42" s="14"/>
      <c r="T42" s="2"/>
      <c r="U42" s="2"/>
      <c r="V42" s="2"/>
      <c r="W42" s="2"/>
      <c r="X42" s="2"/>
      <c r="Y42" s="2"/>
      <c r="Z42" s="2"/>
      <c r="AA42" s="2"/>
      <c r="AB42" s="2"/>
    </row>
    <row r="43" spans="1:28" customFormat="false" ht="16">
      <c r="A43" s="2" t="s">
        <v>330</v>
      </c>
      <c r="B43" s="14">
        <f>IF(ISBLANK('DOE21E-NREL'!C25),"",'DOE21E-NREL'!C25)</f>
        <v>1311</v>
      </c>
      <c r="C43" s="14">
        <f>IF(ISBLANK('DOE21E-CIEMAT'!C25),"",'DOE21E-CIEMAT'!C25)</f>
        <v>1307.4580000000001</v>
      </c>
      <c r="D43" s="14">
        <f>IF(ISBLANK('CLM2000'!C25),"",'CLM2000'!C25)</f>
        <v>1318</v>
      </c>
      <c r="E43" s="14">
        <f>IF(ISBLANK('TRN-id'!C25),"",'TRN-id'!C25)</f>
        <v>1311.16607999999</v>
      </c>
      <c r="F43" s="14">
        <f>IF(ISBLANK('TRN-re'!C25),"",'TRN-re'!C25)</f>
        <v>1302.72576</v>
      </c>
      <c r="G43" s="14">
        <f>IF(ISBLANK('Analytical-TUD'!C25),"",'Analytical-TUD'!C25)</f>
        <v>1318.8515098917301</v>
      </c>
      <c r="H43" s="14">
        <f>IF(ISBLANK('Analytical-HTAL1'!C25),"",'Analytical-HTAL1'!C25)</f>
        <v>1319</v>
      </c>
      <c r="I43" s="14">
        <f>IF(ISBLANK('Analytical-HTAL2'!C25),"",'Analytical-HTAL2'!C25)</f>
        <v>1318.9</v>
      </c>
      <c r="J43" s="14">
        <f>IF(ISBLANK('CA-SIS'!C25),"",'CA-SIS'!C25)</f>
        <v>1319</v>
      </c>
      <c r="K43" s="14" t="str">
        <f>IF(ISBLANK('E+V1'!C25),"",'E+V1'!C25)</f>
        <v/>
      </c>
      <c r="L43" s="14" t="str">
        <f>IF(ISBLANK(YourData!C25),"",YourData!C25)</f>
        <v/>
      </c>
      <c r="R43" s="14"/>
      <c r="S43" s="14"/>
      <c r="T43" s="2"/>
      <c r="U43" s="2"/>
      <c r="V43" s="2"/>
      <c r="W43" s="2"/>
      <c r="X43" s="2"/>
      <c r="Y43" s="2"/>
      <c r="Z43" s="2"/>
      <c r="AA43" s="2"/>
      <c r="AB43" s="2"/>
    </row>
    <row r="44" spans="1:28" customFormat="false" ht="16">
      <c r="A44" s="2" t="s">
        <v>317</v>
      </c>
      <c r="B44" s="14">
        <f>IF(ISBLANK('DOE21E-NREL'!C26),"",'DOE21E-NREL'!C26)</f>
        <v>883</v>
      </c>
      <c r="C44" s="14">
        <f>IF(ISBLANK('DOE21E-CIEMAT'!C26),"",'DOE21E-CIEMAT'!C26)</f>
        <v>865.86599999999999</v>
      </c>
      <c r="D44" s="14">
        <f>IF(ISBLANK('CLM2000'!C26),"",'CLM2000'!C26)</f>
        <v>899</v>
      </c>
      <c r="E44" s="14">
        <f>IF(ISBLANK('TRN-id'!C26),"",'TRN-id'!C26)</f>
        <v>879.318719999991</v>
      </c>
      <c r="F44" s="14">
        <f>IF(ISBLANK('TRN-re'!C26),"",'TRN-re'!C26)</f>
        <v>875.83218000000704</v>
      </c>
      <c r="G44" s="14">
        <f>IF(ISBLANK('Analytical-TUD'!C26),"",'Analytical-TUD'!C26)</f>
        <v>887.93775210306205</v>
      </c>
      <c r="H44" s="14">
        <f>IF(ISBLANK('Analytical-HTAL1'!C26),"",'Analytical-HTAL1'!C26)</f>
        <v>889.2</v>
      </c>
      <c r="I44" s="14">
        <f>IF(ISBLANK('Analytical-HTAL2'!C26),"",'Analytical-HTAL2'!C26)</f>
        <v>889.4</v>
      </c>
      <c r="J44" s="14">
        <f>IF(ISBLANK('CA-SIS'!C26),"",'CA-SIS'!C26)</f>
        <v>889</v>
      </c>
      <c r="K44" s="14" t="str">
        <f>IF(ISBLANK('E+V1'!C26),"",'E+V1'!C26)</f>
        <v/>
      </c>
      <c r="L44" s="14" t="str">
        <f>IF(ISBLANK(YourData!C26),"",YourData!C26)</f>
        <v/>
      </c>
      <c r="R44" s="14"/>
      <c r="S44" s="14"/>
      <c r="T44" s="2"/>
      <c r="U44" s="2"/>
      <c r="V44" s="2"/>
      <c r="W44" s="2"/>
      <c r="X44" s="2"/>
      <c r="Y44" s="2"/>
      <c r="Z44" s="2"/>
      <c r="AA44" s="2"/>
      <c r="AB44" s="2"/>
    </row>
    <row r="45" spans="1:28" customFormat="false" ht="16">
      <c r="A45" s="2" t="s">
        <v>318</v>
      </c>
      <c r="B45" s="14">
        <f>IF(ISBLANK('DOE21E-NREL'!C27),"",'DOE21E-NREL'!C27)</f>
        <v>838</v>
      </c>
      <c r="C45" s="14">
        <f>IF(ISBLANK('DOE21E-CIEMAT'!C27),"",'DOE21E-CIEMAT'!C27)</f>
        <v>850.06799999999998</v>
      </c>
      <c r="D45" s="14">
        <f>IF(ISBLANK('CLM2000'!C27),"",'CLM2000'!C27)</f>
        <v>840</v>
      </c>
      <c r="E45" s="14">
        <f>IF(ISBLANK('TRN-id'!C27),"",'TRN-id'!C27)</f>
        <v>835.84704000001295</v>
      </c>
      <c r="F45" s="14">
        <f>IF(ISBLANK('TRN-re'!C27),"",'TRN-re'!C27)</f>
        <v>831.92921999999999</v>
      </c>
      <c r="G45" s="14">
        <f>IF(ISBLANK('Analytical-TUD'!C27),"",'Analytical-TUD'!C27)</f>
        <v>840.86624892125303</v>
      </c>
      <c r="H45" s="14">
        <f>IF(ISBLANK('Analytical-HTAL1'!C27),"",'Analytical-HTAL1'!C27)</f>
        <v>839.1</v>
      </c>
      <c r="I45" s="14">
        <f>IF(ISBLANK('Analytical-HTAL2'!C27),"",'Analytical-HTAL2'!C27)</f>
        <v>839.2</v>
      </c>
      <c r="J45" s="14">
        <f>IF(ISBLANK('CA-SIS'!C27),"",'CA-SIS'!C27)</f>
        <v>840</v>
      </c>
      <c r="K45" s="14" t="str">
        <f>IF(ISBLANK('E+V1'!C27),"",'E+V1'!C27)</f>
        <v/>
      </c>
      <c r="L45" s="14" t="str">
        <f>IF(ISBLANK(YourData!C27),"",YourData!C27)</f>
        <v/>
      </c>
      <c r="R45" s="14"/>
      <c r="S45" s="14"/>
      <c r="T45" s="2"/>
      <c r="U45" s="2"/>
      <c r="V45" s="2"/>
      <c r="W45" s="2"/>
      <c r="X45" s="2"/>
      <c r="Y45" s="2"/>
      <c r="Z45" s="2"/>
      <c r="AA45" s="2"/>
      <c r="AB45" s="2"/>
    </row>
    <row r="46" spans="1:28" customFormat="false" ht="16">
      <c r="A46" s="2" t="s">
        <v>319</v>
      </c>
      <c r="B46" s="14">
        <f>IF(ISBLANK('DOE21E-NREL'!C28),"",'DOE21E-NREL'!C28)</f>
        <v>93</v>
      </c>
      <c r="C46" s="14">
        <f>IF(ISBLANK('DOE21E-CIEMAT'!C28),"",'DOE21E-CIEMAT'!C28)</f>
        <v>93.197999999999993</v>
      </c>
      <c r="D46" s="14">
        <f>IF(ISBLANK('CLM2000'!C28),"",'CLM2000'!C28)</f>
        <v>94</v>
      </c>
      <c r="E46" s="14">
        <f>IF(ISBLANK('TRN-id'!C28),"",'TRN-id'!C28)</f>
        <v>93.647232000001097</v>
      </c>
      <c r="F46" s="14">
        <f>IF(ISBLANK('TRN-re'!C28),"",'TRN-re'!C28)</f>
        <v>94.848863999999494</v>
      </c>
      <c r="G46" s="14">
        <f>IF(ISBLANK('Analytical-TUD'!C28),"",'Analytical-TUD'!C28)</f>
        <v>95.286726654941305</v>
      </c>
      <c r="H46" s="14">
        <f>IF(ISBLANK('Analytical-HTAL1'!C28),"",'Analytical-HTAL1'!C28)</f>
        <v>94.4</v>
      </c>
      <c r="I46" s="14">
        <f>IF(ISBLANK('Analytical-HTAL2'!C28),"",'Analytical-HTAL2'!C28)</f>
        <v>94.3</v>
      </c>
      <c r="J46" s="14">
        <f>IF(ISBLANK('CA-SIS'!C28),"",'CA-SIS'!C28)</f>
        <v>95</v>
      </c>
      <c r="K46" s="14" t="str">
        <f>IF(ISBLANK('E+V1'!C28),"",'E+V1'!C28)</f>
        <v/>
      </c>
      <c r="L46" s="14" t="str">
        <f>IF(ISBLANK(YourData!C28),"",YourData!C28)</f>
        <v/>
      </c>
      <c r="R46" s="14"/>
      <c r="S46" s="14"/>
      <c r="T46" s="2"/>
      <c r="U46" s="2"/>
      <c r="V46" s="2"/>
      <c r="W46" s="2"/>
      <c r="X46" s="2"/>
      <c r="Y46" s="2"/>
      <c r="Z46" s="2"/>
      <c r="AA46" s="2"/>
      <c r="AB46" s="2"/>
    </row>
    <row r="47" spans="1:28" customFormat="false" ht="16">
      <c r="A47" s="2" t="s">
        <v>320</v>
      </c>
      <c r="B47" s="14">
        <f>IF(ISBLANK('DOE21E-NREL'!C29),"",'DOE21E-NREL'!C29)</f>
        <v>56</v>
      </c>
      <c r="C47" s="14">
        <f>IF(ISBLANK('DOE21E-CIEMAT'!C29),"",'DOE21E-CIEMAT'!C29)</f>
        <v>54.798999999999999</v>
      </c>
      <c r="D47" s="14">
        <f>IF(ISBLANK('CLM2000'!C29),"",'CLM2000'!C29)</f>
        <v>57</v>
      </c>
      <c r="E47" s="14">
        <f>IF(ISBLANK('TRN-id'!C29),"",'TRN-id'!C29)</f>
        <v>55.846761499999801</v>
      </c>
      <c r="F47" s="14">
        <f>IF(ISBLANK('TRN-re'!C29),"",'TRN-re'!C29)</f>
        <v>56.573533499999897</v>
      </c>
      <c r="G47" s="14">
        <f>IF(ISBLANK('Analytical-TUD'!C29),"",'Analytical-TUD'!C29)</f>
        <v>56.923950078895103</v>
      </c>
      <c r="H47" s="14">
        <f>IF(ISBLANK('Analytical-HTAL1'!C29),"",'Analytical-HTAL1'!C29)</f>
        <v>56.5</v>
      </c>
      <c r="I47" s="14">
        <f>IF(ISBLANK('Analytical-HTAL2'!C29),"",'Analytical-HTAL2'!C29)</f>
        <v>56.4</v>
      </c>
      <c r="J47" s="14">
        <f>IF(ISBLANK('CA-SIS'!C29),"",'CA-SIS'!C29)</f>
        <v>57</v>
      </c>
      <c r="K47" s="14" t="str">
        <f>IF(ISBLANK('E+V1'!C29),"",'E+V1'!C29)</f>
        <v/>
      </c>
      <c r="L47" s="14" t="str">
        <f>IF(ISBLANK(YourData!C29),"",YourData!C29)</f>
        <v/>
      </c>
      <c r="R47" s="14"/>
      <c r="S47" s="14"/>
      <c r="T47" s="2"/>
      <c r="U47" s="2"/>
      <c r="V47" s="2"/>
      <c r="W47" s="2"/>
      <c r="X47" s="2"/>
      <c r="Y47" s="2"/>
      <c r="Z47" s="2"/>
      <c r="AA47" s="2"/>
      <c r="AB47" s="2"/>
    </row>
    <row r="48" spans="1:28" customFormat="false" ht="16">
      <c r="A48" s="2" t="s">
        <v>321</v>
      </c>
      <c r="B48" s="14">
        <f>IF(ISBLANK('DOE21E-NREL'!C30),"",'DOE21E-NREL'!C30)</f>
        <v>982</v>
      </c>
      <c r="C48" s="14">
        <f>IF(ISBLANK('DOE21E-CIEMAT'!C30),"",'DOE21E-CIEMAT'!C30)</f>
        <v>1007.0940000000001</v>
      </c>
      <c r="D48" s="14">
        <f>IF(ISBLANK('CLM2000'!C30),"",'CLM2000'!C30)</f>
        <v>999</v>
      </c>
      <c r="E48" s="14">
        <f>IF(ISBLANK('TRN-id'!C30),"",'TRN-id'!C30)</f>
        <v>992.03327999998999</v>
      </c>
      <c r="F48" s="14">
        <f>IF(ISBLANK('TRN-re'!C30),"",'TRN-re'!C30)</f>
        <v>986.75032999999803</v>
      </c>
      <c r="G48" s="14">
        <f>IF(ISBLANK('Analytical-TUD'!C30),"",'Analytical-TUD'!C30)</f>
        <v>998.95762652650603</v>
      </c>
      <c r="H48" s="14">
        <f>IF(ISBLANK('Analytical-HTAL1'!C30),"",'Analytical-HTAL1'!C30)</f>
        <v>999.2</v>
      </c>
      <c r="I48" s="14">
        <f>IF(ISBLANK('Analytical-HTAL2'!C30),"",'Analytical-HTAL2'!C30)</f>
        <v>999.2</v>
      </c>
      <c r="J48" s="14">
        <f>IF(ISBLANK('CA-SIS'!C30),"",'CA-SIS'!C30)</f>
        <v>1000</v>
      </c>
      <c r="K48" s="14" t="str">
        <f>IF(ISBLANK('E+V1'!C30),"",'E+V1'!C30)</f>
        <v/>
      </c>
      <c r="L48" s="14" t="str">
        <f>IF(ISBLANK(YourData!C30),"",YourData!C30)</f>
        <v/>
      </c>
      <c r="R48" s="14"/>
      <c r="S48" s="14"/>
      <c r="T48" s="2"/>
      <c r="U48" s="2"/>
      <c r="V48" s="2"/>
      <c r="W48" s="2"/>
      <c r="X48" s="2"/>
      <c r="Y48" s="2"/>
      <c r="Z48" s="2"/>
      <c r="AA48" s="2"/>
      <c r="AB48" s="2"/>
    </row>
    <row r="49" spans="1:28" customFormat="false" ht="16">
      <c r="A49" s="2" t="s">
        <v>322</v>
      </c>
      <c r="B49" s="14">
        <f>IF(ISBLANK('DOE21E-NREL'!C31),"",'DOE21E-NREL'!C31)</f>
        <v>926</v>
      </c>
      <c r="C49" s="14">
        <f>IF(ISBLANK('DOE21E-CIEMAT'!C31),"",'DOE21E-CIEMAT'!C31)</f>
        <v>962.67499999999995</v>
      </c>
      <c r="D49" s="14">
        <f>IF(ISBLANK('CLM2000'!C31),"",'CLM2000'!C31)</f>
        <v>949</v>
      </c>
      <c r="E49" s="14">
        <f>IF(ISBLANK('TRN-id'!C31),"",'TRN-id'!C31)</f>
        <v>946.995840000003</v>
      </c>
      <c r="F49" s="14">
        <f>IF(ISBLANK('TRN-re'!C31),"",'TRN-re'!C31)</f>
        <v>944.35846999999796</v>
      </c>
      <c r="G49" s="14">
        <f>IF(ISBLANK('Analytical-TUD'!C31),"",'Analytical-TUD'!C31)</f>
        <v>950.41107448784703</v>
      </c>
      <c r="H49" s="14">
        <f>IF(ISBLANK('Analytical-HTAL1'!C31),"",'Analytical-HTAL1'!C31)</f>
        <v>949.4</v>
      </c>
      <c r="I49" s="14">
        <f>IF(ISBLANK('Analytical-HTAL2'!C31),"",'Analytical-HTAL2'!C31)</f>
        <v>949.1</v>
      </c>
      <c r="J49" s="14">
        <f>IF(ISBLANK('CA-SIS'!C31),"",'CA-SIS'!C31)</f>
        <v>950</v>
      </c>
      <c r="K49" s="14" t="str">
        <f>IF(ISBLANK('E+V1'!C31),"",'E+V1'!C31)</f>
        <v/>
      </c>
      <c r="L49" s="14" t="str">
        <f>IF(ISBLANK(YourData!C31),"",YourData!C31)</f>
        <v/>
      </c>
      <c r="R49" s="14"/>
      <c r="S49" s="14"/>
      <c r="T49" s="2"/>
      <c r="U49" s="2"/>
      <c r="V49" s="2"/>
      <c r="W49" s="2"/>
      <c r="X49" s="2"/>
      <c r="Y49" s="2"/>
      <c r="Z49" s="2"/>
      <c r="AA49" s="2"/>
      <c r="AB49" s="2"/>
    </row>
    <row r="50" spans="1:28" customFormat="false" ht="16">
      <c r="A50" s="2" t="s">
        <v>323</v>
      </c>
      <c r="B50" s="14">
        <f>IF(ISBLANK('DOE21E-NREL'!C32),"",'DOE21E-NREL'!C32)</f>
        <v>1256</v>
      </c>
      <c r="C50" s="14">
        <f>IF(ISBLANK('DOE21E-CIEMAT'!C32),"",'DOE21E-CIEMAT'!C32)</f>
        <v>1291.242</v>
      </c>
      <c r="D50" s="14">
        <f>IF(ISBLANK('CLM2000'!C32),"",'CLM2000'!C32)</f>
        <v>1281</v>
      </c>
      <c r="E50" s="14">
        <f>IF(ISBLANK('TRN-id'!C32),"",'TRN-id'!C32)</f>
        <v>1280.2204799999899</v>
      </c>
      <c r="F50" s="14">
        <f>IF(ISBLANK('TRN-re'!C32),"",'TRN-re'!C32)</f>
        <v>1272.4664499999999</v>
      </c>
      <c r="G50" s="14">
        <f>IF(ISBLANK('Analytical-TUD'!C32),"",'Analytical-TUD'!C32)</f>
        <v>1278.7204604103399</v>
      </c>
      <c r="H50" s="14">
        <f>IF(ISBLANK('Analytical-HTAL1'!C32),"",'Analytical-HTAL1'!C32)</f>
        <v>1280.2</v>
      </c>
      <c r="I50" s="14">
        <f>IF(ISBLANK('Analytical-HTAL2'!C32),"",'Analytical-HTAL2'!C32)</f>
        <v>1280.2</v>
      </c>
      <c r="J50" s="14">
        <f>IF(ISBLANK('CA-SIS'!C32),"",'CA-SIS'!C32)</f>
        <v>1283</v>
      </c>
      <c r="K50" s="14" t="str">
        <f>IF(ISBLANK('E+V1'!C32),"",'E+V1'!C32)</f>
        <v/>
      </c>
      <c r="L50" s="14" t="str">
        <f>IF(ISBLANK(YourData!C32),"",YourData!C32)</f>
        <v/>
      </c>
      <c r="R50" s="14"/>
      <c r="S50" s="14"/>
      <c r="T50" s="2"/>
      <c r="U50" s="2"/>
      <c r="V50" s="2"/>
      <c r="W50" s="2"/>
      <c r="X50" s="2"/>
      <c r="Y50" s="2"/>
      <c r="Z50" s="2"/>
      <c r="AA50" s="2"/>
      <c r="AB50" s="2"/>
    </row>
    <row r="51" spans="1:28" customFormat="false" ht="16">
      <c r="A51" s="2" t="s">
        <v>324</v>
      </c>
      <c r="B51" s="14">
        <f>IF(ISBLANK('DOE21E-NREL'!C33),"",'DOE21E-NREL'!C33)</f>
        <v>523</v>
      </c>
      <c r="C51" s="14">
        <f>IF(ISBLANK('DOE21E-CIEMAT'!C33),"",'DOE21E-CIEMAT'!C33)</f>
        <v>538.95899999999995</v>
      </c>
      <c r="D51" s="14">
        <f>IF(ISBLANK('CLM2000'!C33),"",'CLM2000'!C33)</f>
        <v>530</v>
      </c>
      <c r="E51" s="14">
        <f>IF(ISBLANK('TRN-id'!C33),"",'TRN-id'!C33)</f>
        <v>528.39763200000698</v>
      </c>
      <c r="F51" s="14">
        <f>IF(ISBLANK('TRN-re'!C33),"",'TRN-re'!C33)</f>
        <v>528.58368000000303</v>
      </c>
      <c r="G51" s="14">
        <f>IF(ISBLANK('Analytical-TUD'!C33),"",'Analytical-TUD'!C33)</f>
        <v>532.96933981094696</v>
      </c>
      <c r="H51" s="14">
        <f>IF(ISBLANK('Analytical-HTAL1'!C33),"",'Analytical-HTAL1'!C33)</f>
        <v>530</v>
      </c>
      <c r="I51" s="14">
        <f>IF(ISBLANK('Analytical-HTAL2'!C33),"",'Analytical-HTAL2'!C33)</f>
        <v>530.1</v>
      </c>
      <c r="J51" s="14">
        <f>IF(ISBLANK('CA-SIS'!C33),"",'CA-SIS'!C33)</f>
        <v>531</v>
      </c>
      <c r="K51" s="14" t="str">
        <f>IF(ISBLANK('E+V1'!C33),"",'E+V1'!C33)</f>
        <v/>
      </c>
      <c r="L51" s="14" t="str">
        <f>IF(ISBLANK(YourData!C33),"",YourData!C33)</f>
        <v/>
      </c>
      <c r="R51" s="14"/>
      <c r="S51" s="14"/>
      <c r="T51" s="2"/>
      <c r="U51" s="2"/>
      <c r="V51" s="2"/>
      <c r="W51" s="2"/>
      <c r="X51" s="2"/>
      <c r="Y51" s="2"/>
      <c r="Z51" s="2"/>
      <c r="AA51" s="2"/>
      <c r="AB51" s="2"/>
    </row>
    <row r="52" spans="1:28" customFormat="false" ht="16">
      <c r="A52" s="2" t="s">
        <v>325</v>
      </c>
      <c r="B52" s="14">
        <f>IF(ISBLANK('DOE21E-NREL'!C34),"",'DOE21E-NREL'!C34)</f>
        <v>912</v>
      </c>
      <c r="C52" s="14">
        <f>IF(ISBLANK('DOE21E-CIEMAT'!C34),"",'DOE21E-CIEMAT'!C34)</f>
        <v>914.26199999999994</v>
      </c>
      <c r="D52" s="14">
        <f>IF(ISBLANK('CLM2000'!C34),"",'CLM2000'!C34)</f>
        <v>908</v>
      </c>
      <c r="E52" s="14">
        <f>IF(ISBLANK('TRN-id'!C34),"",'TRN-id'!C34)</f>
        <v>907.14623999999799</v>
      </c>
      <c r="F52" s="14">
        <f>IF(ISBLANK('TRN-re'!C34),"",'TRN-re'!C34)</f>
        <v>906.43982999999798</v>
      </c>
      <c r="G52" s="14">
        <f>IF(ISBLANK('Analytical-TUD'!C34),"",'Analytical-TUD'!C34)</f>
        <v>908.12161449443795</v>
      </c>
      <c r="H52" s="14">
        <f>IF(ISBLANK('Analytical-HTAL1'!C34),"",'Analytical-HTAL1'!C34)</f>
        <v>908</v>
      </c>
      <c r="I52" s="14">
        <f>IF(ISBLANK('Analytical-HTAL2'!C34),"",'Analytical-HTAL2'!C34)</f>
        <v>907.7</v>
      </c>
      <c r="J52" s="14">
        <f>IF(ISBLANK('CA-SIS'!C34),"",'CA-SIS'!C34)</f>
        <v>909</v>
      </c>
      <c r="K52" s="14" t="str">
        <f>IF(ISBLANK('E+V1'!C34),"",'E+V1'!C34)</f>
        <v/>
      </c>
      <c r="L52" s="14" t="str">
        <f>IF(ISBLANK(YourData!C34),"",YourData!C34)</f>
        <v/>
      </c>
      <c r="R52" s="14"/>
      <c r="S52" s="14"/>
      <c r="T52" s="2"/>
      <c r="U52" s="2"/>
      <c r="V52" s="2"/>
      <c r="W52" s="2"/>
      <c r="X52" s="2"/>
      <c r="Y52" s="2"/>
      <c r="Z52" s="2"/>
      <c r="AA52" s="2"/>
      <c r="AB52" s="2"/>
    </row>
    <row r="53" spans="1:28" customFormat="false" ht="16">
      <c r="A53" s="2" t="s">
        <v>326</v>
      </c>
      <c r="B53" s="14">
        <f>IF(ISBLANK('DOE21E-NREL'!C35),"",'DOE21E-NREL'!C35)</f>
        <v>1344</v>
      </c>
      <c r="C53" s="14">
        <f>IF(ISBLANK('DOE21E-CIEMAT'!C35),"",'DOE21E-CIEMAT'!C35)</f>
        <v>1342.681</v>
      </c>
      <c r="D53" s="14">
        <f>IF(ISBLANK('CLM2000'!C35),"",'CLM2000'!C35)</f>
        <v>1339</v>
      </c>
      <c r="E53" s="14">
        <f>IF(ISBLANK('TRN-id'!C35),"",'TRN-id'!C35)</f>
        <v>1336.89696000001</v>
      </c>
      <c r="F53" s="14">
        <f>IF(ISBLANK('TRN-re'!C35),"",'TRN-re'!C35)</f>
        <v>1334.39077</v>
      </c>
      <c r="G53" s="14">
        <f>IF(ISBLANK('Analytical-TUD'!C35),"",'Analytical-TUD'!C35)</f>
        <v>1339.7995525946901</v>
      </c>
      <c r="H53" s="14">
        <f>IF(ISBLANK('Analytical-HTAL1'!C35),"",'Analytical-HTAL1'!C35)</f>
        <v>1338.6</v>
      </c>
      <c r="I53" s="14">
        <f>IF(ISBLANK('Analytical-HTAL2'!C35),"",'Analytical-HTAL2'!C35)</f>
        <v>1338.2</v>
      </c>
      <c r="J53" s="14">
        <f>IF(ISBLANK('CA-SIS'!C35),"",'CA-SIS'!C35)</f>
        <v>1340</v>
      </c>
      <c r="K53" s="14" t="str">
        <f>IF(ISBLANK('E+V1'!C35),"",'E+V1'!C35)</f>
        <v/>
      </c>
      <c r="L53" s="14" t="str">
        <f>IF(ISBLANK(YourData!C35),"",YourData!C35)</f>
        <v/>
      </c>
      <c r="R53" s="14"/>
      <c r="S53" s="14"/>
      <c r="T53" s="2"/>
      <c r="U53" s="2"/>
      <c r="V53" s="2"/>
      <c r="W53" s="2"/>
      <c r="X53" s="2"/>
      <c r="Y53" s="2"/>
      <c r="Z53" s="2"/>
      <c r="AA53" s="2"/>
      <c r="AB53" s="2"/>
    </row>
    <row r="54" spans="1:28" customFormat="false" ht="16">
      <c r="A54" s="2" t="s">
        <v>327</v>
      </c>
      <c r="B54" s="14">
        <f>IF(ISBLANK('DOE21E-NREL'!C36),"",'DOE21E-NREL'!C36)</f>
        <v>138</v>
      </c>
      <c r="C54" s="14">
        <f>IF(ISBLANK('DOE21E-CIEMAT'!C36),"",'DOE21E-CIEMAT'!C36)</f>
        <v>139.423</v>
      </c>
      <c r="D54" s="14">
        <f>IF(ISBLANK('CLM2000'!C36),"",'CLM2000'!C36)</f>
        <v>138</v>
      </c>
      <c r="E54" s="14">
        <f>IF(ISBLANK('TRN-id'!C36),"",'TRN-id'!C36)</f>
        <v>137.51068799999899</v>
      </c>
      <c r="F54" s="14">
        <f>IF(ISBLANK('TRN-re'!C36),"",'TRN-re'!C36)</f>
        <v>138.457212</v>
      </c>
      <c r="G54" s="14">
        <f>IF(ISBLANK('Analytical-TUD'!C36),"",'Analytical-TUD'!C36)</f>
        <v>138.47080060579</v>
      </c>
      <c r="H54" s="14">
        <f>IF(ISBLANK('Analytical-HTAL1'!C36),"",'Analytical-HTAL1'!C36)</f>
        <v>137.6</v>
      </c>
      <c r="I54" s="14">
        <f>IF(ISBLANK('Analytical-HTAL2'!C36),"",'Analytical-HTAL2'!C36)</f>
        <v>137.69999999999999</v>
      </c>
      <c r="J54" s="14">
        <f>IF(ISBLANK('CA-SIS'!C36),"",'CA-SIS'!C36)</f>
        <v>138</v>
      </c>
      <c r="K54" s="14" t="str">
        <f>IF(ISBLANK('E+V1'!C36),"",'E+V1'!C36)</f>
        <v/>
      </c>
      <c r="L54" s="14" t="str">
        <f>IF(ISBLANK(YourData!C36),"",YourData!C36)</f>
        <v/>
      </c>
      <c r="R54" s="14"/>
      <c r="S54" s="14"/>
      <c r="T54" s="2"/>
      <c r="U54" s="2"/>
      <c r="V54" s="2"/>
      <c r="W54" s="2"/>
      <c r="X54" s="2"/>
      <c r="Y54" s="2"/>
      <c r="Z54" s="2"/>
      <c r="AA54" s="2"/>
      <c r="AB54" s="2"/>
    </row>
    <row r="55" spans="1:28" customFormat="false" ht="16">
      <c r="A55" s="2" t="s">
        <v>328</v>
      </c>
      <c r="B55" s="14">
        <f>IF(ISBLANK('DOE21E-NREL'!C37),"",'DOE21E-NREL'!C37)</f>
        <v>217</v>
      </c>
      <c r="C55" s="14">
        <f>IF(ISBLANK('DOE21E-CIEMAT'!C37),"",'DOE21E-CIEMAT'!C37)</f>
        <v>218.86699999999999</v>
      </c>
      <c r="D55" s="14">
        <f>IF(ISBLANK('CLM2000'!C37),"",'CLM2000'!C37)</f>
        <v>217</v>
      </c>
      <c r="E55" s="14">
        <f>IF(ISBLANK('TRN-id'!C37),"",'TRN-id'!C37)</f>
        <v>216.482784000001</v>
      </c>
      <c r="F55" s="14">
        <f>IF(ISBLANK('TRN-re'!C37),"",'TRN-re'!C37)</f>
        <v>218.09088400000101</v>
      </c>
      <c r="G55" s="14">
        <f>IF(ISBLANK('Analytical-TUD'!C37),"",'Analytical-TUD'!C37)</f>
        <v>218.623532788934</v>
      </c>
      <c r="H55" s="14">
        <f>IF(ISBLANK('Analytical-HTAL1'!C37),"",'Analytical-HTAL1'!C37)</f>
        <v>216.8</v>
      </c>
      <c r="I55" s="14">
        <f>IF(ISBLANK('Analytical-HTAL2'!C37),"",'Analytical-HTAL2'!C37)</f>
        <v>216.8</v>
      </c>
      <c r="J55" s="14">
        <f>IF(ISBLANK('CA-SIS'!C37),"",'CA-SIS'!C37)</f>
        <v>217</v>
      </c>
      <c r="K55" s="14" t="str">
        <f>IF(ISBLANK('E+V1'!C37),"",'E+V1'!C37)</f>
        <v/>
      </c>
      <c r="L55" s="14" t="str">
        <f>IF(ISBLANK(YourData!C37),"",YourData!C37)</f>
        <v/>
      </c>
      <c r="R55" s="14"/>
      <c r="S55" s="14"/>
      <c r="T55" s="2"/>
      <c r="U55" s="2"/>
      <c r="V55" s="2"/>
      <c r="W55" s="2"/>
      <c r="X55" s="2"/>
      <c r="Y55" s="2"/>
      <c r="Z55" s="2"/>
      <c r="AA55" s="2"/>
      <c r="AB55" s="2"/>
    </row>
    <row r="56" spans="1:28" customFormat="false" ht="16">
      <c r="A56" s="2" t="s">
        <v>329</v>
      </c>
      <c r="B56" s="14">
        <f>IF(ISBLANK('DOE21E-NREL'!C38),"",'DOE21E-NREL'!C38)</f>
        <v>1218</v>
      </c>
      <c r="C56" s="14">
        <f>IF(ISBLANK('DOE21E-CIEMAT'!C38),"",'DOE21E-CIEMAT'!C38)</f>
        <v>1249.027</v>
      </c>
      <c r="D56" s="14">
        <f>IF(ISBLANK('CLM2000'!C38),"",'CLM2000'!C38)</f>
        <v>1239</v>
      </c>
      <c r="E56" s="14">
        <f>IF(ISBLANK('TRN-id'!C38),"",'TRN-id'!C38)</f>
        <v>1252.85664</v>
      </c>
      <c r="F56" s="14">
        <f>IF(ISBLANK('TRN-re'!C38),"",'TRN-re'!C38)</f>
        <v>1252.85664</v>
      </c>
      <c r="G56" s="14">
        <f>IF(ISBLANK('Analytical-TUD'!C38),"",'Analytical-TUD'!C38)</f>
        <v>1248.8197721694801</v>
      </c>
      <c r="H56" s="14">
        <f>IF(ISBLANK('Analytical-HTAL1'!C38),"",'Analytical-HTAL1'!C38)</f>
        <v>1250.2</v>
      </c>
      <c r="I56" s="14">
        <f>IF(ISBLANK('Analytical-HTAL2'!C38),"",'Analytical-HTAL2'!C38)</f>
        <v>1250</v>
      </c>
      <c r="J56" s="14">
        <f>IF(ISBLANK('CA-SIS'!C38),"",'CA-SIS'!C38)</f>
        <v>1250</v>
      </c>
      <c r="K56" s="14" t="str">
        <f>IF(ISBLANK('E+V1'!C38),"",'E+V1'!C38)</f>
        <v/>
      </c>
      <c r="L56" s="14" t="str">
        <f>IF(ISBLANK(YourData!C38),"",YourData!C38)</f>
        <v/>
      </c>
      <c r="R56" s="14"/>
      <c r="S56" s="14"/>
      <c r="T56" s="2"/>
      <c r="U56" s="2"/>
      <c r="V56" s="2"/>
      <c r="W56" s="2"/>
      <c r="X56" s="2"/>
      <c r="Y56" s="2"/>
      <c r="Z56" s="2"/>
      <c r="AA56" s="2"/>
      <c r="AB56" s="2"/>
    </row>
    <row r="57" spans="1:28" customFormat="false" ht="16">
      <c r="A57" s="2"/>
      <c r="B57" s="14"/>
      <c r="C57" s="14"/>
      <c r="D57" s="14"/>
      <c r="E57" s="14"/>
      <c r="F57" s="14"/>
      <c r="G57" s="14"/>
      <c r="H57" s="2"/>
      <c r="I57" s="14"/>
      <c r="J57" s="14"/>
      <c r="K57" s="14"/>
      <c r="L57" s="14"/>
      <c r="R57" s="14"/>
      <c r="S57" s="14"/>
      <c r="T57" s="2"/>
      <c r="U57" s="2"/>
      <c r="V57" s="2"/>
      <c r="W57" s="2"/>
      <c r="X57" s="2"/>
      <c r="Y57" s="2"/>
      <c r="Z57" s="2"/>
      <c r="AA57" s="2"/>
      <c r="AB57" s="2"/>
    </row>
    <row r="58" spans="1:28" customFormat="false" ht="16">
      <c r="A58" s="2"/>
      <c r="B58" s="14"/>
      <c r="C58" s="14"/>
      <c r="D58" s="14"/>
      <c r="E58" s="14"/>
      <c r="F58" s="14"/>
      <c r="G58" s="14"/>
      <c r="H58" s="2"/>
      <c r="I58" s="14"/>
      <c r="J58" s="14"/>
      <c r="K58" s="14"/>
      <c r="L58" s="14"/>
      <c r="R58" s="14"/>
      <c r="S58" s="14"/>
      <c r="T58" s="2"/>
      <c r="U58" s="2"/>
      <c r="V58" s="2"/>
      <c r="W58" s="2"/>
      <c r="X58" s="2"/>
      <c r="Y58" s="2"/>
      <c r="Z58" s="2"/>
      <c r="AA58" s="2"/>
      <c r="AB58" s="2"/>
    </row>
    <row r="59" spans="1:28" customFormat="false" ht="16">
      <c r="A59" s="2" t="s">
        <v>54</v>
      </c>
      <c r="B59" s="14"/>
      <c r="C59" s="14"/>
      <c r="D59" s="14"/>
      <c r="E59" s="14"/>
      <c r="F59" s="14"/>
      <c r="G59" s="14"/>
      <c r="H59" s="2"/>
      <c r="I59" s="14"/>
      <c r="J59" s="14"/>
      <c r="K59" s="14"/>
      <c r="L59" s="14"/>
      <c r="R59" s="14"/>
      <c r="S59" s="14"/>
      <c r="T59" s="2"/>
      <c r="U59" s="2"/>
      <c r="V59" s="2"/>
      <c r="W59" s="2"/>
      <c r="X59" s="2"/>
      <c r="Y59" s="2"/>
      <c r="Z59" s="2"/>
      <c r="AA59" s="2"/>
      <c r="AB59" s="2"/>
    </row>
    <row r="60" spans="1:28" customFormat="false" ht="16">
      <c r="A60" s="2"/>
      <c r="B60" s="14"/>
      <c r="C60" s="14"/>
      <c r="D60" s="14"/>
      <c r="E60" s="14"/>
      <c r="F60" s="14"/>
      <c r="G60" s="14"/>
      <c r="H60" s="2"/>
      <c r="I60" s="14"/>
      <c r="J60" s="14"/>
      <c r="K60" s="14"/>
      <c r="L60" s="14"/>
      <c r="R60" s="14"/>
      <c r="S60" s="14"/>
      <c r="T60" s="2"/>
      <c r="U60" s="2"/>
      <c r="V60" s="2"/>
      <c r="W60" s="2"/>
      <c r="X60" s="2"/>
      <c r="Y60" s="2"/>
      <c r="Z60" s="2"/>
      <c r="AA60" s="2"/>
      <c r="AB60" s="2"/>
    </row>
    <row r="61" spans="1:28" customFormat="false" ht="16">
      <c r="A61" s="2"/>
      <c r="B61" s="11" t="s">
        <v>37</v>
      </c>
      <c r="C61" s="11" t="s">
        <v>37</v>
      </c>
      <c r="D61" s="11" t="s">
        <v>38</v>
      </c>
      <c r="E61" s="11" t="s">
        <v>39</v>
      </c>
      <c r="F61" s="11" t="s">
        <v>39</v>
      </c>
      <c r="G61" s="11" t="s">
        <v>40</v>
      </c>
      <c r="H61" s="11" t="s">
        <v>40</v>
      </c>
      <c r="I61" s="11" t="s">
        <v>40</v>
      </c>
      <c r="J61" s="13" t="s">
        <v>41</v>
      </c>
      <c r="K61" s="13" t="s">
        <v>42</v>
      </c>
      <c r="L61" s="13" t="str">
        <f>YourData!$J$4</f>
        <v>Tested Prg</v>
      </c>
      <c r="R61" s="14"/>
      <c r="S61" s="14"/>
      <c r="T61" s="2"/>
      <c r="U61" s="2"/>
      <c r="V61" s="2"/>
      <c r="W61" s="2"/>
      <c r="X61" s="2"/>
      <c r="Y61" s="2"/>
      <c r="Z61" s="2"/>
      <c r="AA61" s="2"/>
      <c r="AB61" s="2"/>
    </row>
    <row r="62" spans="2:28" customFormat="false" ht="16">
      <c r="B62" s="11" t="s">
        <v>43</v>
      </c>
      <c r="C62" s="11" t="s">
        <v>44</v>
      </c>
      <c r="D62" s="11" t="s">
        <v>45</v>
      </c>
      <c r="E62" s="11" t="s">
        <v>46</v>
      </c>
      <c r="F62" s="11" t="s">
        <v>47</v>
      </c>
      <c r="G62" s="11" t="s">
        <v>48</v>
      </c>
      <c r="H62" s="11" t="s">
        <v>49</v>
      </c>
      <c r="I62" s="11" t="s">
        <v>50</v>
      </c>
      <c r="J62" s="13" t="s">
        <v>51</v>
      </c>
      <c r="K62" s="13" t="s">
        <v>52</v>
      </c>
      <c r="L62" s="13" t="str">
        <f>YourData!$J$8</f>
        <v>Org</v>
      </c>
      <c r="R62" s="14"/>
      <c r="S62" s="14"/>
      <c r="T62" s="2"/>
      <c r="U62" s="2"/>
      <c r="V62" s="2"/>
      <c r="W62" s="2"/>
      <c r="X62" s="2"/>
      <c r="Y62" s="2"/>
      <c r="Z62" s="2"/>
      <c r="AA62" s="2"/>
      <c r="AB62" s="2"/>
    </row>
    <row r="63" spans="1:28" customFormat="false" ht="16">
      <c r="A63" s="2" t="s">
        <v>330</v>
      </c>
      <c r="B63" s="14">
        <f>IF(ISBLANK('DOE21E-NREL'!D25),"",'DOE21E-NREL'!D25)</f>
        <v>141</v>
      </c>
      <c r="C63" s="14">
        <f>IF(ISBLANK('DOE21E-CIEMAT'!D25),"",'DOE21E-CIEMAT'!D25)</f>
        <v>145.185</v>
      </c>
      <c r="D63" s="14">
        <f>IF(ISBLANK('CLM2000'!D25),"",'CLM2000'!D25)</f>
        <v>144</v>
      </c>
      <c r="E63" s="14">
        <f>IF(ISBLANK('TRN-id'!D25),"",'TRN-id'!D25)</f>
        <v>143.648064000001</v>
      </c>
      <c r="F63" s="14">
        <f>IF(ISBLANK('TRN-re'!D25),"",'TRN-re'!D25)</f>
        <v>142.36252800000099</v>
      </c>
      <c r="G63" s="14">
        <f>IF(ISBLANK('Analytical-TUD'!D25),"",'Analytical-TUD'!D25)</f>
        <v>144.05384118125599</v>
      </c>
      <c r="H63" s="14">
        <f>IF(ISBLANK('Analytical-HTAL1'!D25),"",'Analytical-HTAL1'!D25)</f>
        <v>144.1</v>
      </c>
      <c r="I63" s="14">
        <f>IF(ISBLANK('Analytical-HTAL2'!D25),"",'Analytical-HTAL2'!D25)</f>
        <v>144</v>
      </c>
      <c r="J63" s="14">
        <f>IF(ISBLANK('CA-SIS'!D25),"",'CA-SIS'!D25)</f>
        <v>144</v>
      </c>
      <c r="K63" s="14">
        <f>IF(ISBLANK('E+V1'!D25),"",'E+V1'!D25)</f>
        <v>143.55328729999991</v>
      </c>
      <c r="L63" s="14" t="str">
        <f>IF(ISBLANK(YourData!D25),"",YourData!D25)</f>
        <v/>
      </c>
      <c r="R63" s="14"/>
      <c r="S63" s="14"/>
      <c r="T63" s="2"/>
      <c r="U63" s="2"/>
      <c r="V63" s="2"/>
      <c r="W63" s="2"/>
      <c r="X63" s="2"/>
      <c r="Y63" s="2"/>
      <c r="Z63" s="2"/>
      <c r="AA63" s="2"/>
      <c r="AB63" s="2"/>
    </row>
    <row r="64" spans="1:28" customFormat="false" ht="16">
      <c r="A64" s="2" t="s">
        <v>317</v>
      </c>
      <c r="B64" s="14">
        <f>IF(ISBLANK('DOE21E-NREL'!D26),"",'DOE21E-NREL'!D26)</f>
        <v>122</v>
      </c>
      <c r="C64" s="14">
        <f>IF(ISBLANK('DOE21E-CIEMAT'!D26),"",'DOE21E-CIEMAT'!D26)</f>
        <v>132.917</v>
      </c>
      <c r="D64" s="14">
        <f>IF(ISBLANK('CLM2000'!D26),"",'CLM2000'!D26)</f>
        <v>129</v>
      </c>
      <c r="E64" s="14">
        <f>IF(ISBLANK('TRN-id'!D26),"",'TRN-id'!D26)</f>
        <v>127.68537600000199</v>
      </c>
      <c r="F64" s="14">
        <f>IF(ISBLANK('TRN-re'!D26),"",'TRN-re'!D26)</f>
        <v>126.658996</v>
      </c>
      <c r="G64" s="14">
        <f>IF(ISBLANK('Analytical-TUD'!D26),"",'Analytical-TUD'!D26)</f>
        <v>128.131191861453</v>
      </c>
      <c r="H64" s="14">
        <f>IF(ISBLANK('Analytical-HTAL1'!D26),"",'Analytical-HTAL1'!D26)</f>
        <v>127.9</v>
      </c>
      <c r="I64" s="14">
        <f>IF(ISBLANK('Analytical-HTAL2'!D26),"",'Analytical-HTAL2'!D26)</f>
        <v>127.9</v>
      </c>
      <c r="J64" s="14">
        <f>IF(ISBLANK('CA-SIS'!D26),"",'CA-SIS'!D26)</f>
        <v>128</v>
      </c>
      <c r="K64" s="14">
        <f>IF(ISBLANK('E+V1'!D26),"",'E+V1'!D26)</f>
        <v>127.53854030000012</v>
      </c>
      <c r="L64" s="14" t="str">
        <f>IF(ISBLANK(YourData!D26),"",YourData!D26)</f>
        <v/>
      </c>
      <c r="R64" s="14"/>
      <c r="S64" s="14"/>
      <c r="T64" s="2"/>
      <c r="U64" s="2"/>
      <c r="V64" s="2"/>
      <c r="W64" s="2"/>
      <c r="X64" s="2"/>
      <c r="Y64" s="2"/>
      <c r="Z64" s="2"/>
      <c r="AA64" s="2"/>
      <c r="AB64" s="2"/>
    </row>
    <row r="65" spans="1:28" customFormat="false" ht="16">
      <c r="A65" s="2" t="s">
        <v>318</v>
      </c>
      <c r="B65" s="14">
        <f>IF(ISBLANK('DOE21E-NREL'!D27),"",'DOE21E-NREL'!D27)</f>
        <v>110</v>
      </c>
      <c r="C65" s="14">
        <f>IF(ISBLANK('DOE21E-CIEMAT'!D27),"",'DOE21E-CIEMAT'!D27)</f>
        <v>109.581</v>
      </c>
      <c r="D65" s="14">
        <f>IF(ISBLANK('CLM2000'!D27),"",'CLM2000'!D27)</f>
        <v>117</v>
      </c>
      <c r="E65" s="14">
        <f>IF(ISBLANK('TRN-id'!D27),"",'TRN-id'!D27)</f>
        <v>116.670623999998</v>
      </c>
      <c r="F65" s="14">
        <f>IF(ISBLANK('TRN-re'!D27),"",'TRN-re'!D27)</f>
        <v>115.499793</v>
      </c>
      <c r="G65" s="14">
        <f>IF(ISBLANK('Analytical-TUD'!D27),"",'Analytical-TUD'!D27)</f>
        <v>116.91293633998001</v>
      </c>
      <c r="H65" s="14">
        <f>IF(ISBLANK('Analytical-HTAL1'!D27),"",'Analytical-HTAL1'!D27)</f>
        <v>116.9</v>
      </c>
      <c r="I65" s="14">
        <f>IF(ISBLANK('Analytical-HTAL2'!D27),"",'Analytical-HTAL2'!D27)</f>
        <v>116.9</v>
      </c>
      <c r="J65" s="14">
        <f>IF(ISBLANK('CA-SIS'!D27),"",'CA-SIS'!D27)</f>
        <v>117</v>
      </c>
      <c r="K65" s="14">
        <f>IF(ISBLANK('E+V1'!D27),"",'E+V1'!D27)</f>
        <v>116.38453799999994</v>
      </c>
      <c r="L65" s="14" t="str">
        <f>IF(ISBLANK(YourData!D27),"",YourData!D27)</f>
        <v/>
      </c>
      <c r="R65" s="14"/>
      <c r="S65" s="14"/>
      <c r="T65" s="2"/>
      <c r="U65" s="2"/>
      <c r="V65" s="2"/>
      <c r="W65" s="2"/>
      <c r="X65" s="2"/>
      <c r="Y65" s="2"/>
      <c r="Z65" s="2"/>
      <c r="AA65" s="2"/>
      <c r="AB65" s="2"/>
    </row>
    <row r="66" spans="1:28" customFormat="false" ht="16">
      <c r="A66" s="2" t="s">
        <v>319</v>
      </c>
      <c r="B66" s="14">
        <f>IF(ISBLANK('DOE21E-NREL'!D28),"",'DOE21E-NREL'!D28)</f>
        <v>8</v>
      </c>
      <c r="C66" s="14">
        <f>IF(ISBLANK('DOE21E-CIEMAT'!D28),"",'DOE21E-CIEMAT'!D28)</f>
        <v>8.3160000000000007</v>
      </c>
      <c r="D66" s="14">
        <f>IF(ISBLANK('CLM2000'!D28),"",'CLM2000'!D28)</f>
        <v>10</v>
      </c>
      <c r="E66" s="14">
        <f>IF(ISBLANK('TRN-id'!D28),"",'TRN-id'!D28)</f>
        <v>10.259760000000099</v>
      </c>
      <c r="F66" s="14">
        <f>IF(ISBLANK('TRN-re'!D28),"",'TRN-re'!D28)</f>
        <v>10.388943599999999</v>
      </c>
      <c r="G66" s="14">
        <f>IF(ISBLANK('Analytical-TUD'!D28),"",'Analytical-TUD'!D28)</f>
        <v>10.407857810588199</v>
      </c>
      <c r="H66" s="14">
        <f>IF(ISBLANK('Analytical-HTAL1'!D28),"",'Analytical-HTAL1'!D28)</f>
        <v>10.3</v>
      </c>
      <c r="I66" s="14">
        <f>IF(ISBLANK('Analytical-HTAL2'!D28),"",'Analytical-HTAL2'!D28)</f>
        <v>10.3</v>
      </c>
      <c r="J66" s="14">
        <f>IF(ISBLANK('CA-SIS'!D28),"",'CA-SIS'!D28)</f>
        <v>10</v>
      </c>
      <c r="K66" s="14">
        <f>IF(ISBLANK('E+V1'!D28),"",'E+V1'!D28)</f>
        <v>10.255692900000005</v>
      </c>
      <c r="L66" s="14" t="str">
        <f>IF(ISBLANK(YourData!D28),"",YourData!D28)</f>
        <v/>
      </c>
      <c r="R66" s="14"/>
      <c r="S66" s="14"/>
      <c r="T66" s="2"/>
      <c r="U66" s="2"/>
      <c r="V66" s="2"/>
      <c r="W66" s="2"/>
      <c r="X66" s="2"/>
      <c r="Y66" s="2"/>
      <c r="Z66" s="2"/>
      <c r="AA66" s="2"/>
      <c r="AB66" s="2"/>
    </row>
    <row r="67" spans="1:28" customFormat="false" ht="16">
      <c r="A67" s="2" t="s">
        <v>320</v>
      </c>
      <c r="B67" s="14">
        <f>IF(ISBLANK('DOE21E-NREL'!D29),"",'DOE21E-NREL'!D29)</f>
        <v>6</v>
      </c>
      <c r="C67" s="14">
        <f>IF(ISBLANK('DOE21E-CIEMAT'!D29),"",'DOE21E-CIEMAT'!D29)</f>
        <v>6.9470000000000001</v>
      </c>
      <c r="D67" s="14">
        <f>IF(ISBLANK('CLM2000'!D29),"",'CLM2000'!D29)</f>
        <v>8</v>
      </c>
      <c r="E67" s="14">
        <f>IF(ISBLANK('TRN-id'!D29),"",'TRN-id'!D29)</f>
        <v>8.1094271999999705</v>
      </c>
      <c r="F67" s="14">
        <f>IF(ISBLANK('TRN-re'!D29),"",'TRN-re'!D29)</f>
        <v>8.2128383000000102</v>
      </c>
      <c r="G67" s="14">
        <f>IF(ISBLANK('Analytical-TUD'!D29),"",'Analytical-TUD'!D29)</f>
        <v>8.2142397389857802</v>
      </c>
      <c r="H67" s="14">
        <f>IF(ISBLANK('Analytical-HTAL1'!D29),"",'Analytical-HTAL1'!D29)</f>
        <v>8.1</v>
      </c>
      <c r="I67" s="14">
        <f>IF(ISBLANK('Analytical-HTAL2'!D29),"",'Analytical-HTAL2'!D29)</f>
        <v>8.1</v>
      </c>
      <c r="J67" s="14">
        <f>IF(ISBLANK('CA-SIS'!D29),"",'CA-SIS'!D29)</f>
        <v>8</v>
      </c>
      <c r="K67" s="14">
        <f>IF(ISBLANK('E+V1'!D29),"",'E+V1'!D29)</f>
        <v>8.1003988500000048</v>
      </c>
      <c r="L67" s="14" t="str">
        <f>IF(ISBLANK(YourData!D29),"",YourData!D29)</f>
        <v/>
      </c>
      <c r="R67" s="14"/>
      <c r="S67" s="14"/>
      <c r="T67" s="2"/>
      <c r="U67" s="2"/>
      <c r="V67" s="2"/>
      <c r="W67" s="2"/>
      <c r="X67" s="2"/>
      <c r="Y67" s="2"/>
      <c r="Z67" s="2"/>
      <c r="AA67" s="2"/>
      <c r="AB67" s="2"/>
    </row>
    <row r="68" spans="1:28" customFormat="false" ht="16">
      <c r="A68" s="2" t="s">
        <v>321</v>
      </c>
      <c r="B68" s="14">
        <f>IF(ISBLANK('DOE21E-NREL'!D30),"",'DOE21E-NREL'!D30)</f>
        <v>136</v>
      </c>
      <c r="C68" s="14">
        <f>IF(ISBLANK('DOE21E-CIEMAT'!D30),"",'DOE21E-CIEMAT'!D30)</f>
        <v>132.917</v>
      </c>
      <c r="D68" s="14">
        <f>IF(ISBLANK('CLM2000'!D30),"",'CLM2000'!D30)</f>
        <v>141</v>
      </c>
      <c r="E68" s="14">
        <f>IF(ISBLANK('TRN-id'!D30),"",'TRN-id'!D30)</f>
        <v>140.872703999999</v>
      </c>
      <c r="F68" s="14">
        <f>IF(ISBLANK('TRN-re'!D30),"",'TRN-re'!D30)</f>
        <v>139.40357800000001</v>
      </c>
      <c r="G68" s="14">
        <f>IF(ISBLANK('Analytical-TUD'!D30),"",'Analytical-TUD'!D30)</f>
        <v>141.220257794102</v>
      </c>
      <c r="H68" s="14">
        <f>IF(ISBLANK('Analytical-HTAL1'!D30),"",'Analytical-HTAL1'!D30)</f>
        <v>141.1</v>
      </c>
      <c r="I68" s="14">
        <f>IF(ISBLANK('Analytical-HTAL2'!D30),"",'Analytical-HTAL2'!D30)</f>
        <v>141.1</v>
      </c>
      <c r="J68" s="14">
        <f>IF(ISBLANK('CA-SIS'!D30),"",'CA-SIS'!D30)</f>
        <v>141</v>
      </c>
      <c r="K68" s="14">
        <f>IF(ISBLANK('E+V1'!D30),"",'E+V1'!D30)</f>
        <v>140.2495419</v>
      </c>
      <c r="L68" s="14" t="str">
        <f>IF(ISBLANK(YourData!D30),"",YourData!D30)</f>
        <v/>
      </c>
      <c r="R68" s="14"/>
      <c r="S68" s="14"/>
      <c r="T68" s="2"/>
      <c r="U68" s="2"/>
      <c r="V68" s="2"/>
      <c r="W68" s="2"/>
      <c r="X68" s="2"/>
      <c r="Y68" s="2"/>
      <c r="Z68" s="2"/>
      <c r="AA68" s="2"/>
      <c r="AB68" s="2"/>
    </row>
    <row r="69" spans="1:28" customFormat="false" ht="16">
      <c r="A69" s="2" t="s">
        <v>322</v>
      </c>
      <c r="B69" s="14">
        <f>IF(ISBLANK('DOE21E-NREL'!D31),"",'DOE21E-NREL'!D31)</f>
        <v>121</v>
      </c>
      <c r="C69" s="14">
        <f>IF(ISBLANK('DOE21E-CIEMAT'!D31),"",'DOE21E-CIEMAT'!D31)</f>
        <v>119.05200000000001</v>
      </c>
      <c r="D69" s="14">
        <f>IF(ISBLANK('CLM2000'!D31),"",'CLM2000'!D31)</f>
        <v>129</v>
      </c>
      <c r="E69" s="14">
        <f>IF(ISBLANK('TRN-id'!D31),"",'TRN-id'!D31)</f>
        <v>129.11136000000201</v>
      </c>
      <c r="F69" s="14">
        <f>IF(ISBLANK('TRN-re'!D31),"",'TRN-re'!D31)</f>
        <v>128.28627700000001</v>
      </c>
      <c r="G69" s="14">
        <f>IF(ISBLANK('Analytical-TUD'!D31),"",'Analytical-TUD'!D31)</f>
        <v>129.30961208092901</v>
      </c>
      <c r="H69" s="14">
        <f>IF(ISBLANK('Analytical-HTAL1'!D31),"",'Analytical-HTAL1'!D31)</f>
        <v>129.19999999999999</v>
      </c>
      <c r="I69" s="14">
        <f>IF(ISBLANK('Analytical-HTAL2'!D31),"",'Analytical-HTAL2'!D31)</f>
        <v>129.19999999999999</v>
      </c>
      <c r="J69" s="14">
        <f>IF(ISBLANK('CA-SIS'!D31),"",'CA-SIS'!D31)</f>
        <v>129</v>
      </c>
      <c r="K69" s="14">
        <f>IF(ISBLANK('E+V1'!D31),"",'E+V1'!D31)</f>
        <v>128.27630229999997</v>
      </c>
      <c r="L69" s="14" t="str">
        <f>IF(ISBLANK(YourData!D31),"",YourData!D31)</f>
        <v/>
      </c>
      <c r="R69" s="14"/>
      <c r="S69" s="14"/>
      <c r="T69" s="2"/>
      <c r="U69" s="2"/>
      <c r="V69" s="2"/>
      <c r="W69" s="2"/>
      <c r="X69" s="2"/>
      <c r="Y69" s="2"/>
      <c r="Z69" s="2"/>
      <c r="AA69" s="2"/>
      <c r="AB69" s="2"/>
    </row>
    <row r="70" spans="1:28" customFormat="false" ht="16">
      <c r="A70" s="2" t="s">
        <v>323</v>
      </c>
      <c r="B70" s="14">
        <f>IF(ISBLANK('DOE21E-NREL'!D32),"",'DOE21E-NREL'!D32)</f>
        <v>145</v>
      </c>
      <c r="C70" s="14">
        <f>IF(ISBLANK('DOE21E-CIEMAT'!D32),"",'DOE21E-CIEMAT'!D32)</f>
        <v>141.678</v>
      </c>
      <c r="D70" s="14">
        <f>IF(ISBLANK('CLM2000'!D32),"",'CLM2000'!D32)</f>
        <v>150</v>
      </c>
      <c r="E70" s="14">
        <f>IF(ISBLANK('TRN-id'!D32),"",'TRN-id'!D32)</f>
        <v>149.35737599999999</v>
      </c>
      <c r="F70" s="14">
        <f>IF(ISBLANK('TRN-re'!D32),"",'TRN-re'!D32)</f>
        <v>147.97601</v>
      </c>
      <c r="G70" s="14">
        <f>IF(ISBLANK('Analytical-TUD'!D32),"",'Analytical-TUD'!D32)</f>
        <v>149.09832964991801</v>
      </c>
      <c r="H70" s="14">
        <f>IF(ISBLANK('Analytical-HTAL1'!D32),"",'Analytical-HTAL1'!D32)</f>
        <v>149.30000000000001</v>
      </c>
      <c r="I70" s="14">
        <f>IF(ISBLANK('Analytical-HTAL2'!D32),"",'Analytical-HTAL2'!D32)</f>
        <v>149.30000000000001</v>
      </c>
      <c r="J70" s="14">
        <f>IF(ISBLANK('CA-SIS'!D32),"",'CA-SIS'!D32)</f>
        <v>149</v>
      </c>
      <c r="K70" s="14">
        <f>IF(ISBLANK('E+V1'!D32),"",'E+V1'!D32)</f>
        <v>148.53664790000002</v>
      </c>
      <c r="L70" s="14" t="str">
        <f>IF(ISBLANK(YourData!D32),"",YourData!D32)</f>
        <v/>
      </c>
      <c r="R70" s="14"/>
      <c r="S70" s="14"/>
      <c r="T70" s="2"/>
      <c r="U70" s="2"/>
      <c r="V70" s="2"/>
      <c r="W70" s="2"/>
      <c r="X70" s="2"/>
      <c r="Y70" s="2"/>
      <c r="Z70" s="2"/>
      <c r="AA70" s="2"/>
      <c r="AB70" s="2"/>
    </row>
    <row r="71" spans="1:28" customFormat="false" ht="16">
      <c r="A71" s="2" t="s">
        <v>324</v>
      </c>
      <c r="B71" s="14">
        <f>IF(ISBLANK('DOE21E-NREL'!D33),"",'DOE21E-NREL'!D33)</f>
        <v>63</v>
      </c>
      <c r="C71" s="14">
        <f>IF(ISBLANK('DOE21E-CIEMAT'!D33),"",'DOE21E-CIEMAT'!D33)</f>
        <v>61.322000000000003</v>
      </c>
      <c r="D71" s="14">
        <f>IF(ISBLANK('CLM2000'!D33),"",'CLM2000'!D33)</f>
        <v>73</v>
      </c>
      <c r="E71" s="14">
        <f>IF(ISBLANK('TRN-id'!D33),"",'TRN-id'!D33)</f>
        <v>73.158623999999307</v>
      </c>
      <c r="F71" s="14">
        <f>IF(ISBLANK('TRN-re'!D33),"",'TRN-re'!D33)</f>
        <v>72.9774469999997</v>
      </c>
      <c r="G71" s="14">
        <f>IF(ISBLANK('Analytical-TUD'!D33),"",'Analytical-TUD'!D33)</f>
        <v>73.591822804360604</v>
      </c>
      <c r="H71" s="14">
        <f>IF(ISBLANK('Analytical-HTAL1'!D33),"",'Analytical-HTAL1'!D33)</f>
        <v>73.2</v>
      </c>
      <c r="I71" s="14">
        <f>IF(ISBLANK('Analytical-HTAL2'!D33),"",'Analytical-HTAL2'!D33)</f>
        <v>73.2</v>
      </c>
      <c r="J71" s="14">
        <f>IF(ISBLANK('CA-SIS'!D33),"",'CA-SIS'!D33)</f>
        <v>73</v>
      </c>
      <c r="K71" s="14">
        <f>IF(ISBLANK('E+V1'!D33),"",'E+V1'!D33)</f>
        <v>73.009598000000068</v>
      </c>
      <c r="L71" s="14" t="str">
        <f>IF(ISBLANK(YourData!D33),"",YourData!D33)</f>
        <v/>
      </c>
      <c r="R71" s="14"/>
      <c r="S71" s="14"/>
      <c r="T71" s="2"/>
      <c r="U71" s="2"/>
      <c r="V71" s="2"/>
      <c r="W71" s="2"/>
      <c r="X71" s="2"/>
      <c r="Y71" s="2"/>
      <c r="Z71" s="2"/>
      <c r="AA71" s="2"/>
      <c r="AB71" s="2"/>
    </row>
    <row r="72" spans="1:28" customFormat="false" ht="16">
      <c r="A72" s="2" t="s">
        <v>325</v>
      </c>
      <c r="B72" s="14">
        <f>IF(ISBLANK('DOE21E-NREL'!D34),"",'DOE21E-NREL'!D34)</f>
        <v>112</v>
      </c>
      <c r="C72" s="14">
        <f>IF(ISBLANK('DOE21E-CIEMAT'!D34),"",'DOE21E-CIEMAT'!D34)</f>
        <v>110.813</v>
      </c>
      <c r="D72" s="14">
        <f>IF(ISBLANK('CLM2000'!D34),"",'CLM2000'!D34)</f>
        <v>119</v>
      </c>
      <c r="E72" s="14">
        <f>IF(ISBLANK('TRN-id'!D34),"",'TRN-id'!D34)</f>
        <v>118.487040000001</v>
      </c>
      <c r="F72" s="14">
        <f>IF(ISBLANK('TRN-re'!D34),"",'TRN-re'!D34)</f>
        <v>118.128714</v>
      </c>
      <c r="G72" s="14">
        <f>IF(ISBLANK('Analytical-TUD'!D34),"",'Analytical-TUD'!D34)</f>
        <v>118.77281374757899</v>
      </c>
      <c r="H72" s="14">
        <f>IF(ISBLANK('Analytical-HTAL1'!D34),"",'Analytical-HTAL1'!D34)</f>
        <v>118.6</v>
      </c>
      <c r="I72" s="14">
        <f>IF(ISBLANK('Analytical-HTAL2'!D34),"",'Analytical-HTAL2'!D34)</f>
        <v>118.5</v>
      </c>
      <c r="J72" s="14">
        <f>IF(ISBLANK('CA-SIS'!D34),"",'CA-SIS'!D34)</f>
        <v>118</v>
      </c>
      <c r="K72" s="14">
        <f>IF(ISBLANK('E+V1'!D34),"",'E+V1'!D34)</f>
        <v>118.38321940000013</v>
      </c>
      <c r="L72" s="14" t="str">
        <f>IF(ISBLANK(YourData!D34),"",YourData!D34)</f>
        <v/>
      </c>
      <c r="R72" s="14"/>
      <c r="S72" s="14"/>
      <c r="T72" s="2"/>
      <c r="U72" s="2"/>
      <c r="V72" s="2"/>
      <c r="W72" s="2"/>
      <c r="X72" s="2"/>
      <c r="Y72" s="2"/>
      <c r="Z72" s="2"/>
      <c r="AA72" s="2"/>
      <c r="AB72" s="2"/>
    </row>
    <row r="73" spans="1:28" customFormat="false" ht="16">
      <c r="A73" s="2" t="s">
        <v>326</v>
      </c>
      <c r="B73" s="14">
        <f>IF(ISBLANK('DOE21E-NREL'!D35),"",'DOE21E-NREL'!D35)</f>
        <v>137</v>
      </c>
      <c r="C73" s="14">
        <f>IF(ISBLANK('DOE21E-CIEMAT'!D35),"",'DOE21E-CIEMAT'!D35)</f>
        <v>135.05600000000001</v>
      </c>
      <c r="D73" s="14">
        <f>IF(ISBLANK('CLM2000'!D35),"",'CLM2000'!D35)</f>
        <v>139</v>
      </c>
      <c r="E73" s="14">
        <f>IF(ISBLANK('TRN-id'!D35),"",'TRN-id'!D35)</f>
        <v>139.244448000002</v>
      </c>
      <c r="F73" s="14">
        <f>IF(ISBLANK('TRN-re'!D35),"",'TRN-re'!D35)</f>
        <v>138.82096899999999</v>
      </c>
      <c r="G73" s="14">
        <f>IF(ISBLANK('Analytical-TUD'!D35),"",'Analytical-TUD'!D35)</f>
        <v>139.38824163170599</v>
      </c>
      <c r="H73" s="14">
        <f>IF(ISBLANK('Analytical-HTAL1'!D35),"",'Analytical-HTAL1'!D35)</f>
        <v>139.4</v>
      </c>
      <c r="I73" s="14">
        <f>IF(ISBLANK('Analytical-HTAL2'!D35),"",'Analytical-HTAL2'!D35)</f>
        <v>139.30000000000001</v>
      </c>
      <c r="J73" s="14">
        <f>IF(ISBLANK('CA-SIS'!D35),"",'CA-SIS'!D35)</f>
        <v>139</v>
      </c>
      <c r="K73" s="14">
        <f>IF(ISBLANK('E+V1'!D35),"",'E+V1'!D35)</f>
        <v>139.11030349999984</v>
      </c>
      <c r="L73" s="14" t="str">
        <f>IF(ISBLANK(YourData!D35),"",YourData!D35)</f>
        <v/>
      </c>
      <c r="R73" s="14"/>
      <c r="S73" s="14"/>
      <c r="T73" s="2"/>
      <c r="U73" s="2"/>
      <c r="V73" s="2"/>
      <c r="W73" s="2"/>
      <c r="X73" s="2"/>
      <c r="Y73" s="2"/>
      <c r="Z73" s="2"/>
      <c r="AA73" s="2"/>
      <c r="AB73" s="2"/>
    </row>
    <row r="74" spans="1:28" customFormat="false" ht="16">
      <c r="A74" s="2" t="s">
        <v>327</v>
      </c>
      <c r="B74" s="14">
        <f>IF(ISBLANK('DOE21E-NREL'!D36),"",'DOE21E-NREL'!D36)</f>
        <v>14</v>
      </c>
      <c r="C74" s="14">
        <f>IF(ISBLANK('DOE21E-CIEMAT'!D36),"",'DOE21E-CIEMAT'!D36)</f>
        <v>14.151</v>
      </c>
      <c r="D74" s="14">
        <f>IF(ISBLANK('CLM2000'!D36),"",'CLM2000'!D36)</f>
        <v>18</v>
      </c>
      <c r="E74" s="14">
        <f>IF(ISBLANK('TRN-id'!D36),"",'TRN-id'!D36)</f>
        <v>18.0235775999998</v>
      </c>
      <c r="F74" s="14">
        <f>IF(ISBLANK('TRN-re'!D36),"",'TRN-re'!D36)</f>
        <v>18.143478999999999</v>
      </c>
      <c r="G74" s="14">
        <f>IF(ISBLANK('Analytical-TUD'!D36),"",'Analytical-TUD'!D36)</f>
        <v>18.170131726506799</v>
      </c>
      <c r="H74" s="14">
        <f>IF(ISBLANK('Analytical-HTAL1'!D36),"",'Analytical-HTAL1'!D36)</f>
        <v>18</v>
      </c>
      <c r="I74" s="14">
        <f>IF(ISBLANK('Analytical-HTAL2'!D36),"",'Analytical-HTAL2'!D36)</f>
        <v>18</v>
      </c>
      <c r="J74" s="14">
        <f>IF(ISBLANK('CA-SIS'!D36),"",'CA-SIS'!D36)</f>
        <v>18</v>
      </c>
      <c r="K74" s="14">
        <f>IF(ISBLANK('E+V1'!D36),"",'E+V1'!D36)</f>
        <v>18.033697419999992</v>
      </c>
      <c r="L74" s="14" t="str">
        <f>IF(ISBLANK(YourData!D36),"",YourData!D36)</f>
        <v/>
      </c>
      <c r="R74" s="14"/>
      <c r="S74" s="14"/>
      <c r="T74" s="2"/>
      <c r="U74" s="2"/>
      <c r="V74" s="2"/>
      <c r="W74" s="2"/>
      <c r="X74" s="2"/>
      <c r="Y74" s="2"/>
      <c r="Z74" s="2"/>
      <c r="AA74" s="2"/>
      <c r="AB74" s="2"/>
    </row>
    <row r="75" spans="1:28" customFormat="false" ht="16">
      <c r="A75" s="2" t="s">
        <v>328</v>
      </c>
      <c r="B75" s="14">
        <f>IF(ISBLANK('DOE21E-NREL'!D37),"",'DOE21E-NREL'!D37)</f>
        <v>18</v>
      </c>
      <c r="C75" s="14">
        <f>IF(ISBLANK('DOE21E-CIEMAT'!D37),"",'DOE21E-CIEMAT'!D37)</f>
        <v>17.728000000000002</v>
      </c>
      <c r="D75" s="14">
        <f>IF(ISBLANK('CLM2000'!D37),"",'CLM2000'!D37)</f>
        <v>23</v>
      </c>
      <c r="E75" s="14">
        <f>IF(ISBLANK('TRN-id'!D37),"",'TRN-id'!D37)</f>
        <v>22.625299199999901</v>
      </c>
      <c r="F75" s="14">
        <f>IF(ISBLANK('TRN-re'!D37),"",'TRN-re'!D37)</f>
        <v>22.788388800000099</v>
      </c>
      <c r="G75" s="14">
        <f>IF(ISBLANK('Analytical-TUD'!D37),"",'Analytical-TUD'!D37)</f>
        <v>22.8210186982908</v>
      </c>
      <c r="H75" s="14">
        <f>IF(ISBLANK('Analytical-HTAL1'!D37),"",'Analytical-HTAL1'!D37)</f>
        <v>22.6</v>
      </c>
      <c r="I75" s="14">
        <f>IF(ISBLANK('Analytical-HTAL2'!D37),"",'Analytical-HTAL2'!D37)</f>
        <v>22.6</v>
      </c>
      <c r="J75" s="14">
        <f>IF(ISBLANK('CA-SIS'!D37),"",'CA-SIS'!D37)</f>
        <v>23</v>
      </c>
      <c r="K75" s="14">
        <f>IF(ISBLANK('E+V1'!D37),"",'E+V1'!D37)</f>
        <v>22.660677670000016</v>
      </c>
      <c r="L75" s="14" t="str">
        <f>IF(ISBLANK(YourData!D37),"",YourData!D37)</f>
        <v/>
      </c>
      <c r="R75" s="14"/>
      <c r="S75" s="14"/>
      <c r="T75" s="2"/>
      <c r="U75" s="2"/>
      <c r="V75" s="2"/>
      <c r="W75" s="2"/>
      <c r="X75" s="2"/>
      <c r="Y75" s="2"/>
      <c r="Z75" s="2"/>
      <c r="AA75" s="2"/>
      <c r="AB75" s="2"/>
    </row>
    <row r="76" spans="1:28" customFormat="false" ht="16">
      <c r="A76" s="2" t="s">
        <v>329</v>
      </c>
      <c r="B76" s="14">
        <f>IF(ISBLANK('DOE21E-NREL'!D38),"",'DOE21E-NREL'!D38)</f>
        <v>151</v>
      </c>
      <c r="C76" s="14">
        <f>IF(ISBLANK('DOE21E-CIEMAT'!D38),"",'DOE21E-CIEMAT'!D38)</f>
        <v>149.15100000000001</v>
      </c>
      <c r="D76" s="14">
        <f>IF(ISBLANK('CLM2000'!D38),"",'CLM2000'!D38)</f>
        <v>153</v>
      </c>
      <c r="E76" s="14">
        <f>IF(ISBLANK('TRN-id'!D38),"",'TRN-id'!D38)</f>
        <v>154.56</v>
      </c>
      <c r="F76" s="14">
        <f>IF(ISBLANK('TRN-re'!D38),"",'TRN-re'!D38)</f>
        <v>154.56</v>
      </c>
      <c r="G76" s="14">
        <f>IF(ISBLANK('Analytical-TUD'!D38),"",'Analytical-TUD'!D38)</f>
        <v>154.46110568132201</v>
      </c>
      <c r="H76" s="14">
        <f>IF(ISBLANK('Analytical-HTAL1'!D38),"",'Analytical-HTAL1'!D38)</f>
        <v>154.6</v>
      </c>
      <c r="I76" s="14">
        <f>IF(ISBLANK('Analytical-HTAL2'!D38),"",'Analytical-HTAL2'!D38)</f>
        <v>154.6</v>
      </c>
      <c r="J76" s="14">
        <f>IF(ISBLANK('CA-SIS'!D38),"",'CA-SIS'!D38)</f>
        <v>154</v>
      </c>
      <c r="K76" s="14">
        <f>IF(ISBLANK('E+V1'!D38),"",'E+V1'!D38)</f>
        <v>153.35481159999983</v>
      </c>
      <c r="L76" s="14" t="str">
        <f>IF(ISBLANK(YourData!D38),"",YourData!D38)</f>
        <v/>
      </c>
      <c r="R76" s="14"/>
      <c r="S76" s="14"/>
      <c r="T76" s="2"/>
      <c r="U76" s="2"/>
      <c r="V76" s="2"/>
      <c r="W76" s="2"/>
      <c r="X76" s="2"/>
      <c r="Y76" s="2"/>
      <c r="Z76" s="2"/>
      <c r="AA76" s="2"/>
      <c r="AB76" s="2"/>
    </row>
    <row r="77" spans="1:28" customFormat="false" ht="16">
      <c r="A77" s="2"/>
      <c r="B77" s="14"/>
      <c r="C77" s="14"/>
      <c r="D77" s="14"/>
      <c r="E77" s="14"/>
      <c r="F77" s="14"/>
      <c r="G77" s="14"/>
      <c r="H77" s="2"/>
      <c r="I77" s="14"/>
      <c r="J77" s="14"/>
      <c r="K77" s="14"/>
      <c r="L77" s="14"/>
      <c r="R77" s="14"/>
      <c r="S77" s="14"/>
      <c r="T77" s="2"/>
      <c r="U77" s="2"/>
      <c r="V77" s="2"/>
      <c r="W77" s="2"/>
      <c r="X77" s="2"/>
      <c r="Y77" s="2"/>
      <c r="Z77" s="2"/>
      <c r="AA77" s="2"/>
      <c r="AB77" s="2"/>
    </row>
    <row r="78" spans="1:28" customFormat="false" ht="16">
      <c r="A78" s="2"/>
      <c r="B78" s="14"/>
      <c r="C78" s="14"/>
      <c r="D78" s="14"/>
      <c r="E78" s="14"/>
      <c r="F78" s="14"/>
      <c r="G78" s="14"/>
      <c r="H78" s="2"/>
      <c r="I78" s="14"/>
      <c r="J78" s="14"/>
      <c r="K78" s="14"/>
      <c r="L78" s="14"/>
      <c r="R78" s="14"/>
      <c r="S78" s="14"/>
      <c r="T78" s="2"/>
      <c r="U78" s="2"/>
      <c r="V78" s="2"/>
      <c r="W78" s="2"/>
      <c r="X78" s="2"/>
      <c r="Y78" s="2"/>
      <c r="Z78" s="2"/>
      <c r="AA78" s="2"/>
      <c r="AB78" s="2"/>
    </row>
    <row r="79" spans="1:28" customFormat="false" ht="16">
      <c r="A79" s="2" t="s">
        <v>55</v>
      </c>
      <c r="B79" s="14"/>
      <c r="C79" s="14"/>
      <c r="D79" s="14"/>
      <c r="E79" s="14"/>
      <c r="F79" s="14"/>
      <c r="G79" s="14"/>
      <c r="H79" s="2"/>
      <c r="I79" s="14"/>
      <c r="J79" s="14"/>
      <c r="K79" s="14"/>
      <c r="L79" s="14"/>
      <c r="R79" s="14"/>
      <c r="S79" s="14"/>
      <c r="T79" s="2"/>
      <c r="U79" s="2"/>
      <c r="V79" s="2"/>
      <c r="W79" s="2"/>
      <c r="X79" s="2"/>
      <c r="Y79" s="2"/>
      <c r="Z79" s="2"/>
      <c r="AA79" s="2"/>
      <c r="AB79" s="2"/>
    </row>
    <row r="80" spans="1:28" customFormat="false" ht="16">
      <c r="A80" s="2"/>
      <c r="B80" s="14"/>
      <c r="C80" s="14"/>
      <c r="D80" s="14"/>
      <c r="E80" s="14"/>
      <c r="F80" s="14"/>
      <c r="G80" s="14"/>
      <c r="H80" s="2"/>
      <c r="I80" s="14"/>
      <c r="J80" s="14"/>
      <c r="K80" s="14"/>
      <c r="L80" s="14"/>
      <c r="R80" s="14"/>
      <c r="S80" s="14"/>
      <c r="T80" s="2"/>
      <c r="U80" s="2"/>
      <c r="V80" s="2"/>
      <c r="W80" s="2"/>
      <c r="X80" s="2"/>
      <c r="Y80" s="2"/>
      <c r="Z80" s="2"/>
      <c r="AA80" s="2"/>
      <c r="AB80" s="2"/>
    </row>
    <row r="81" spans="1:28" customFormat="false" ht="16">
      <c r="A81" s="2"/>
      <c r="B81" s="11" t="s">
        <v>37</v>
      </c>
      <c r="C81" s="11" t="s">
        <v>37</v>
      </c>
      <c r="D81" s="11" t="s">
        <v>38</v>
      </c>
      <c r="E81" s="11" t="s">
        <v>39</v>
      </c>
      <c r="F81" s="11" t="s">
        <v>39</v>
      </c>
      <c r="G81" s="11" t="s">
        <v>40</v>
      </c>
      <c r="H81" s="11" t="s">
        <v>40</v>
      </c>
      <c r="I81" s="11" t="s">
        <v>40</v>
      </c>
      <c r="J81" s="13" t="s">
        <v>41</v>
      </c>
      <c r="K81" s="13" t="s">
        <v>42</v>
      </c>
      <c r="L81" s="13" t="str">
        <f>YourData!$J$4</f>
        <v>Tested Prg</v>
      </c>
      <c r="R81" s="14"/>
      <c r="S81" s="14"/>
      <c r="T81" s="2"/>
      <c r="U81" s="2"/>
      <c r="V81" s="2"/>
      <c r="W81" s="2"/>
      <c r="X81" s="2"/>
      <c r="Y81" s="2"/>
      <c r="Z81" s="2"/>
      <c r="AA81" s="2"/>
      <c r="AB81" s="2"/>
    </row>
    <row r="82" spans="2:28" customFormat="false" ht="16">
      <c r="B82" s="11" t="s">
        <v>43</v>
      </c>
      <c r="C82" s="11" t="s">
        <v>44</v>
      </c>
      <c r="D82" s="11" t="s">
        <v>45</v>
      </c>
      <c r="E82" s="11" t="s">
        <v>46</v>
      </c>
      <c r="F82" s="11" t="s">
        <v>47</v>
      </c>
      <c r="G82" s="11" t="s">
        <v>48</v>
      </c>
      <c r="H82" s="11" t="s">
        <v>49</v>
      </c>
      <c r="I82" s="11" t="s">
        <v>50</v>
      </c>
      <c r="J82" s="13" t="s">
        <v>253</v>
      </c>
      <c r="K82" s="13" t="s">
        <v>52</v>
      </c>
      <c r="L82" s="13" t="str">
        <f>YourData!$J$8</f>
        <v>Org</v>
      </c>
      <c r="R82" s="14"/>
      <c r="S82" s="14"/>
      <c r="T82" s="2"/>
      <c r="U82" s="2"/>
      <c r="V82" s="2"/>
      <c r="W82" s="2"/>
      <c r="X82" s="2"/>
      <c r="Y82" s="2"/>
      <c r="Z82" s="2"/>
      <c r="AA82" s="2"/>
      <c r="AB82" s="2"/>
    </row>
    <row r="83" spans="1:28" customFormat="false" ht="16">
      <c r="A83" s="2" t="s">
        <v>330</v>
      </c>
      <c r="B83" s="14">
        <f>IF(ISBLANK('DOE21E-NREL'!E25),"",'DOE21E-NREL'!E25)</f>
        <v>67</v>
      </c>
      <c r="C83" s="14">
        <f>IF(ISBLANK('DOE21E-CIEMAT'!E25),"",'DOE21E-CIEMAT'!E25)</f>
        <v>68.174000000000007</v>
      </c>
      <c r="D83" s="14">
        <f>IF(ISBLANK('CLM2000'!E25),"",'CLM2000'!E25)</f>
        <v>68</v>
      </c>
      <c r="E83" s="14">
        <f>IF(ISBLANK('TRN-id'!E25),"",'TRN-id'!E25)</f>
        <v>67.451999999999799</v>
      </c>
      <c r="F83" s="14">
        <f>IF(ISBLANK('TRN-re'!E25),"",'TRN-re'!E25)</f>
        <v>66.848611200000704</v>
      </c>
      <c r="G83" s="14">
        <f>IF(ISBLANK('Analytical-TUD'!E25),"",'Analytical-TUD'!E25)</f>
        <v>67.642673250328798</v>
      </c>
      <c r="H83" s="14">
        <f>IF(ISBLANK('Analytical-HTAL1'!E25),"",'Analytical-HTAL1'!E25)</f>
        <v>67.599999999999994</v>
      </c>
      <c r="I83" s="14">
        <f>IF(ISBLANK('Analytical-HTAL2'!E25),"",'Analytical-HTAL2'!E25)</f>
        <v>67.599999999999994</v>
      </c>
      <c r="J83" s="14">
        <f>IF(ISBLANK('CA-SIS'!E25),"",'CA-SIS'!E25)</f>
        <v>68</v>
      </c>
      <c r="K83" s="14" t="str">
        <f>IF(ISBLANK('E+V1'!E25),"",'E+V1'!E25)</f>
        <v/>
      </c>
      <c r="L83" s="14" t="str">
        <f>IF(ISBLANK(YourData!E25),"",YourData!E25)</f>
        <v/>
      </c>
      <c r="R83" s="14"/>
      <c r="S83" s="14"/>
      <c r="T83" s="2"/>
      <c r="U83" s="2"/>
      <c r="V83" s="2"/>
      <c r="W83" s="2"/>
      <c r="X83" s="2"/>
      <c r="Y83" s="2"/>
      <c r="Z83" s="2"/>
      <c r="AA83" s="2"/>
      <c r="AB83" s="2"/>
    </row>
    <row r="84" spans="1:28" customFormat="false" ht="16">
      <c r="A84" s="2" t="s">
        <v>317</v>
      </c>
      <c r="B84" s="14">
        <f>IF(ISBLANK('DOE21E-NREL'!E26),"",'DOE21E-NREL'!E26)</f>
        <v>60</v>
      </c>
      <c r="C84" s="14">
        <f>IF(ISBLANK('DOE21E-CIEMAT'!E26),"",'DOE21E-CIEMAT'!E26)</f>
        <v>62.412999999999997</v>
      </c>
      <c r="D84" s="14">
        <f>IF(ISBLANK('CLM2000'!E26),"",'CLM2000'!E26)</f>
        <v>61</v>
      </c>
      <c r="E84" s="14">
        <f>IF(ISBLANK('TRN-id'!E26),"",'TRN-id'!E26)</f>
        <v>59.956579200000903</v>
      </c>
      <c r="F84" s="14">
        <f>IF(ISBLANK('TRN-re'!E26),"",'TRN-re'!E26)</f>
        <v>59.474650000000103</v>
      </c>
      <c r="G84" s="14">
        <f>IF(ISBLANK('Analytical-TUD'!E26),"",'Analytical-TUD'!E26)</f>
        <v>60.165950961029999</v>
      </c>
      <c r="H84" s="14">
        <f>IF(ISBLANK('Analytical-HTAL1'!E26),"",'Analytical-HTAL1'!E26)</f>
        <v>60.1</v>
      </c>
      <c r="I84" s="14">
        <f>IF(ISBLANK('Analytical-HTAL2'!E26),"",'Analytical-HTAL2'!E26)</f>
        <v>60.1</v>
      </c>
      <c r="J84" s="14">
        <f>IF(ISBLANK('CA-SIS'!E26),"",'CA-SIS'!E26)</f>
        <v>60</v>
      </c>
      <c r="K84" s="14" t="str">
        <f>IF(ISBLANK('E+V1'!E26),"",'E+V1'!E26)</f>
        <v/>
      </c>
      <c r="L84" s="14" t="str">
        <f>IF(ISBLANK(YourData!E26),"",YourData!E26)</f>
        <v/>
      </c>
      <c r="R84" s="14"/>
      <c r="S84" s="14"/>
      <c r="T84" s="2"/>
      <c r="U84" s="2"/>
      <c r="V84" s="2"/>
      <c r="W84" s="2"/>
      <c r="X84" s="2"/>
      <c r="Y84" s="2"/>
      <c r="Z84" s="2"/>
      <c r="AA84" s="2"/>
      <c r="AB84" s="2"/>
    </row>
    <row r="85" spans="1:28" customFormat="false" ht="16">
      <c r="A85" s="2" t="s">
        <v>318</v>
      </c>
      <c r="B85" s="14">
        <f>IF(ISBLANK('DOE21E-NREL'!E27),"",'DOE21E-NREL'!E27)</f>
        <v>55</v>
      </c>
      <c r="C85" s="14">
        <f>IF(ISBLANK('DOE21E-CIEMAT'!E27),"",'DOE21E-CIEMAT'!E27)</f>
        <v>51.454999999999998</v>
      </c>
      <c r="D85" s="14">
        <f>IF(ISBLANK('CLM2000'!E27),"",'CLM2000'!E27)</f>
        <v>55</v>
      </c>
      <c r="E85" s="14">
        <f>IF(ISBLANK('TRN-id'!E27),"",'TRN-id'!E27)</f>
        <v>54.784598400000597</v>
      </c>
      <c r="F85" s="14">
        <f>IF(ISBLANK('TRN-re'!E27),"",'TRN-re'!E27)</f>
        <v>54.234699800000101</v>
      </c>
      <c r="G85" s="14">
        <f>IF(ISBLANK('Analytical-TUD'!E27),"",'Analytical-TUD'!E27)</f>
        <v>54.898248368338599</v>
      </c>
      <c r="H85" s="14">
        <f>IF(ISBLANK('Analytical-HTAL1'!E27),"",'Analytical-HTAL1'!E27)</f>
        <v>54.9</v>
      </c>
      <c r="I85" s="14">
        <f>IF(ISBLANK('Analytical-HTAL2'!E27),"",'Analytical-HTAL2'!E27)</f>
        <v>54.9</v>
      </c>
      <c r="J85" s="14">
        <f>IF(ISBLANK('CA-SIS'!E27),"",'CA-SIS'!E27)</f>
        <v>55</v>
      </c>
      <c r="K85" s="14" t="str">
        <f>IF(ISBLANK('E+V1'!E27),"",'E+V1'!E27)</f>
        <v/>
      </c>
      <c r="L85" s="14" t="str">
        <f>IF(ISBLANK(YourData!E27),"",YourData!E27)</f>
        <v/>
      </c>
      <c r="R85" s="14"/>
      <c r="S85" s="14"/>
      <c r="T85" s="2"/>
      <c r="U85" s="2"/>
      <c r="V85" s="2"/>
      <c r="W85" s="2"/>
      <c r="X85" s="2"/>
      <c r="Y85" s="2"/>
      <c r="Z85" s="2"/>
      <c r="AA85" s="2"/>
      <c r="AB85" s="2"/>
    </row>
    <row r="86" spans="1:28" customFormat="false" ht="16">
      <c r="A86" s="2" t="s">
        <v>319</v>
      </c>
      <c r="B86" s="14">
        <f>IF(ISBLANK('DOE21E-NREL'!E28),"",'DOE21E-NREL'!E28)</f>
        <v>5</v>
      </c>
      <c r="C86" s="14">
        <f>IF(ISBLANK('DOE21E-CIEMAT'!E28),"",'DOE21E-CIEMAT'!E28)</f>
        <v>3.9049999999999998</v>
      </c>
      <c r="D86" s="14">
        <f>IF(ISBLANK('CLM2000'!E28),"",'CLM2000'!E28)</f>
        <v>5</v>
      </c>
      <c r="E86" s="14">
        <f>IF(ISBLANK('TRN-id'!E28),"",'TRN-id'!E28)</f>
        <v>4.8176217600000104</v>
      </c>
      <c r="F86" s="14">
        <f>IF(ISBLANK('TRN-re'!E28),"",'TRN-re'!E28)</f>
        <v>4.8782944199999996</v>
      </c>
      <c r="G86" s="14">
        <f>IF(ISBLANK('Analytical-TUD'!E28),"",'Analytical-TUD'!E28)</f>
        <v>4.8871680154066404</v>
      </c>
      <c r="H86" s="14">
        <f>IF(ISBLANK('Analytical-HTAL1'!E28),"",'Analytical-HTAL1'!E28)</f>
        <v>4.8</v>
      </c>
      <c r="I86" s="14">
        <f>IF(ISBLANK('Analytical-HTAL2'!E28),"",'Analytical-HTAL2'!E28)</f>
        <v>4.8</v>
      </c>
      <c r="J86" s="14">
        <f>IF(ISBLANK('CA-SIS'!E28),"",'CA-SIS'!E28)</f>
        <v>5</v>
      </c>
      <c r="K86" s="14" t="str">
        <f>IF(ISBLANK('E+V1'!E28),"",'E+V1'!E28)</f>
        <v/>
      </c>
      <c r="L86" s="14" t="str">
        <f>IF(ISBLANK(YourData!E28),"",YourData!E28)</f>
        <v/>
      </c>
      <c r="R86" s="14"/>
      <c r="S86" s="14"/>
      <c r="T86" s="2"/>
      <c r="U86" s="2"/>
      <c r="V86" s="2"/>
      <c r="W86" s="2"/>
      <c r="X86" s="2"/>
      <c r="Y86" s="2"/>
      <c r="Z86" s="2"/>
      <c r="AA86" s="2"/>
      <c r="AB86" s="2"/>
    </row>
    <row r="87" spans="1:28" customFormat="false" ht="16">
      <c r="A87" s="2" t="s">
        <v>320</v>
      </c>
      <c r="B87" s="14">
        <f>IF(ISBLANK('DOE21E-NREL'!E29),"",'DOE21E-NREL'!E29)</f>
        <v>4</v>
      </c>
      <c r="C87" s="14">
        <f>IF(ISBLANK('DOE21E-CIEMAT'!E29),"",'DOE21E-CIEMAT'!E29)</f>
        <v>3.262</v>
      </c>
      <c r="D87" s="14">
        <f>IF(ISBLANK('CLM2000'!E29),"",'CLM2000'!E29)</f>
        <v>4</v>
      </c>
      <c r="E87" s="14">
        <f>IF(ISBLANK('TRN-id'!E29),"",'TRN-id'!E29)</f>
        <v>3.8079148599999999</v>
      </c>
      <c r="F87" s="14">
        <f>IF(ISBLANK('TRN-re'!E29),"",'TRN-re'!E29)</f>
        <v>3.8564617899999898</v>
      </c>
      <c r="G87" s="14">
        <f>IF(ISBLANK('Analytical-TUD'!E29),"",'Analytical-TUD'!E29)</f>
        <v>3.85712126874115</v>
      </c>
      <c r="H87" s="14">
        <f>IF(ISBLANK('Analytical-HTAL1'!E29),"",'Analytical-HTAL1'!E29)</f>
        <v>3.8</v>
      </c>
      <c r="I87" s="14">
        <f>IF(ISBLANK('Analytical-HTAL2'!E29),"",'Analytical-HTAL2'!E29)</f>
        <v>3.8</v>
      </c>
      <c r="J87" s="14">
        <f>IF(ISBLANK('CA-SIS'!E29),"",'CA-SIS'!E29)</f>
        <v>4</v>
      </c>
      <c r="K87" s="14" t="str">
        <f>IF(ISBLANK('E+V1'!E29),"",'E+V1'!E29)</f>
        <v/>
      </c>
      <c r="L87" s="14" t="str">
        <f>IF(ISBLANK(YourData!E29),"",YourData!E29)</f>
        <v/>
      </c>
      <c r="R87" s="14"/>
      <c r="S87" s="14"/>
      <c r="T87" s="2"/>
      <c r="U87" s="2"/>
      <c r="V87" s="2"/>
      <c r="W87" s="2"/>
      <c r="X87" s="2"/>
      <c r="Y87" s="2"/>
      <c r="Z87" s="2"/>
      <c r="AA87" s="2"/>
      <c r="AB87" s="2"/>
    </row>
    <row r="88" spans="1:28" customFormat="false" ht="16">
      <c r="A88" s="2" t="s">
        <v>321</v>
      </c>
      <c r="B88" s="14">
        <f>IF(ISBLANK('DOE21E-NREL'!E30),"",'DOE21E-NREL'!E30)</f>
        <v>65</v>
      </c>
      <c r="C88" s="14">
        <f>IF(ISBLANK('DOE21E-CIEMAT'!E30),"",'DOE21E-CIEMAT'!E30)</f>
        <v>62.412999999999997</v>
      </c>
      <c r="D88" s="14">
        <f>IF(ISBLANK('CLM2000'!E30),"",'CLM2000'!E30)</f>
        <v>66</v>
      </c>
      <c r="E88" s="14">
        <f>IF(ISBLANK('TRN-id'!E30),"",'TRN-id'!E30)</f>
        <v>66.149059200000394</v>
      </c>
      <c r="F88" s="14">
        <f>IF(ISBLANK('TRN-re'!E30),"",'TRN-re'!E30)</f>
        <v>65.459075199999901</v>
      </c>
      <c r="G88" s="14">
        <f>IF(ISBLANK('Analytical-TUD'!E30),"",'Analytical-TUD'!E30)</f>
        <v>66.312121051143393</v>
      </c>
      <c r="H88" s="14">
        <f>IF(ISBLANK('Analytical-HTAL1'!E30),"",'Analytical-HTAL1'!E30)</f>
        <v>66.3</v>
      </c>
      <c r="I88" s="14">
        <f>IF(ISBLANK('Analytical-HTAL2'!E30),"",'Analytical-HTAL2'!E30)</f>
        <v>66.2</v>
      </c>
      <c r="J88" s="14">
        <f>IF(ISBLANK('CA-SIS'!E30),"",'CA-SIS'!E30)</f>
        <v>66</v>
      </c>
      <c r="K88" s="14" t="str">
        <f>IF(ISBLANK('E+V1'!E30),"",'E+V1'!E30)</f>
        <v/>
      </c>
      <c r="L88" s="14" t="str">
        <f>IF(ISBLANK(YourData!E30),"",YourData!E30)</f>
        <v/>
      </c>
      <c r="R88" s="14"/>
      <c r="S88" s="14"/>
      <c r="T88" s="2"/>
      <c r="U88" s="2"/>
      <c r="V88" s="2"/>
      <c r="W88" s="2"/>
      <c r="X88" s="2"/>
      <c r="Y88" s="2"/>
      <c r="Z88" s="2"/>
      <c r="AA88" s="2"/>
      <c r="AB88" s="2"/>
    </row>
    <row r="89" spans="1:28" customFormat="false" ht="16">
      <c r="A89" s="2" t="s">
        <v>322</v>
      </c>
      <c r="B89" s="14">
        <f>IF(ISBLANK('DOE21E-NREL'!E31),"",'DOE21E-NREL'!E31)</f>
        <v>60</v>
      </c>
      <c r="C89" s="14">
        <f>IF(ISBLANK('DOE21E-CIEMAT'!E31),"",'DOE21E-CIEMAT'!E31)</f>
        <v>55.902999999999999</v>
      </c>
      <c r="D89" s="14">
        <f>IF(ISBLANK('CLM2000'!E31),"",'CLM2000'!E31)</f>
        <v>61</v>
      </c>
      <c r="E89" s="14">
        <f>IF(ISBLANK('TRN-id'!E31),"",'TRN-id'!E31)</f>
        <v>60.626227200000699</v>
      </c>
      <c r="F89" s="14">
        <f>IF(ISBLANK('TRN-re'!E31),"",'TRN-re'!E31)</f>
        <v>60.238771900000003</v>
      </c>
      <c r="G89" s="14">
        <f>IF(ISBLANK('Analytical-TUD'!E31),"",'Analytical-TUD'!E31)</f>
        <v>60.719296107566599</v>
      </c>
      <c r="H89" s="14">
        <f>IF(ISBLANK('Analytical-HTAL1'!E31),"",'Analytical-HTAL1'!E31)</f>
        <v>60.7</v>
      </c>
      <c r="I89" s="14">
        <f>IF(ISBLANK('Analytical-HTAL2'!E31),"",'Analytical-HTAL2'!E31)</f>
        <v>60.7</v>
      </c>
      <c r="J89" s="14">
        <f>IF(ISBLANK('CA-SIS'!E31),"",'CA-SIS'!E31)</f>
        <v>61</v>
      </c>
      <c r="K89" s="14" t="str">
        <f>IF(ISBLANK('E+V1'!E31),"",'E+V1'!E31)</f>
        <v/>
      </c>
      <c r="L89" s="14" t="str">
        <f>IF(ISBLANK(YourData!E31),"",YourData!E31)</f>
        <v/>
      </c>
      <c r="R89" s="14"/>
      <c r="S89" s="14"/>
      <c r="T89" s="2"/>
      <c r="U89" s="2"/>
      <c r="V89" s="2"/>
      <c r="W89" s="2"/>
      <c r="X89" s="2"/>
      <c r="Y89" s="2"/>
      <c r="Z89" s="2"/>
      <c r="AA89" s="2"/>
      <c r="AB89" s="2"/>
    </row>
    <row r="90" spans="1:28" customFormat="false" ht="16">
      <c r="A90" s="2" t="s">
        <v>323</v>
      </c>
      <c r="B90" s="14">
        <f>IF(ISBLANK('DOE21E-NREL'!E32),"",'DOE21E-NREL'!E32)</f>
        <v>69</v>
      </c>
      <c r="C90" s="14">
        <f>IF(ISBLANK('DOE21E-CIEMAT'!E32),"",'DOE21E-CIEMAT'!E32)</f>
        <v>66.527000000000001</v>
      </c>
      <c r="D90" s="14">
        <f>IF(ISBLANK('CLM2000'!E32),"",'CLM2000'!E32)</f>
        <v>70</v>
      </c>
      <c r="E90" s="14">
        <f>IF(ISBLANK('TRN-id'!E32),"",'TRN-id'!E32)</f>
        <v>70.132607999999294</v>
      </c>
      <c r="F90" s="14">
        <f>IF(ISBLANK('TRN-re'!E32),"",'TRN-re'!E32)</f>
        <v>69.484329999999801</v>
      </c>
      <c r="G90" s="14">
        <f>IF(ISBLANK('Analytical-TUD'!E32),"",'Analytical-TUD'!E32)</f>
        <v>70.011389574744101</v>
      </c>
      <c r="H90" s="14">
        <f>IF(ISBLANK('Analytical-HTAL1'!E32),"",'Analytical-HTAL1'!E32)</f>
        <v>70.099999999999994</v>
      </c>
      <c r="I90" s="14">
        <f>IF(ISBLANK('Analytical-HTAL2'!E32),"",'Analytical-HTAL2'!E32)</f>
        <v>70.099999999999994</v>
      </c>
      <c r="J90" s="14">
        <f>IF(ISBLANK('CA-SIS'!E32),"",'CA-SIS'!E32)</f>
        <v>70</v>
      </c>
      <c r="K90" s="14" t="str">
        <f>IF(ISBLANK('E+V1'!E32),"",'E+V1'!E32)</f>
        <v/>
      </c>
      <c r="L90" s="14" t="str">
        <f>IF(ISBLANK(YourData!E32),"",YourData!E32)</f>
        <v/>
      </c>
      <c r="R90" s="14"/>
      <c r="S90" s="14"/>
      <c r="T90" s="2"/>
      <c r="U90" s="2"/>
      <c r="V90" s="2"/>
      <c r="W90" s="2"/>
      <c r="X90" s="2"/>
      <c r="Y90" s="2"/>
      <c r="Z90" s="2"/>
      <c r="AA90" s="2"/>
      <c r="AB90" s="2"/>
    </row>
    <row r="91" spans="1:28" customFormat="false" ht="16">
      <c r="A91" s="2" t="s">
        <v>324</v>
      </c>
      <c r="B91" s="14">
        <f>IF(ISBLANK('DOE21E-NREL'!E33),"",'DOE21E-NREL'!E33)</f>
        <v>34</v>
      </c>
      <c r="C91" s="14">
        <f>IF(ISBLANK('DOE21E-CIEMAT'!E33),"",'DOE21E-CIEMAT'!E33)</f>
        <v>28.795000000000002</v>
      </c>
      <c r="D91" s="14">
        <f>IF(ISBLANK('CLM2000'!E33),"",'CLM2000'!E33)</f>
        <v>34</v>
      </c>
      <c r="E91" s="14">
        <f>IF(ISBLANK('TRN-id'!E33),"",'TRN-id'!E33)</f>
        <v>34.3527071999996</v>
      </c>
      <c r="F91" s="14">
        <f>IF(ISBLANK('TRN-re'!E33),"",'TRN-re'!E33)</f>
        <v>34.267610300000001</v>
      </c>
      <c r="G91" s="14">
        <f>IF(ISBLANK('Analytical-TUD'!E33),"",'Analytical-TUD'!E33)</f>
        <v>34.5561602733519</v>
      </c>
      <c r="H91" s="14">
        <f>IF(ISBLANK('Analytical-HTAL1'!E33),"",'Analytical-HTAL1'!E33)</f>
        <v>34.4</v>
      </c>
      <c r="I91" s="14">
        <f>IF(ISBLANK('Analytical-HTAL2'!E33),"",'Analytical-HTAL2'!E33)</f>
        <v>34.4</v>
      </c>
      <c r="J91" s="14">
        <f>IF(ISBLANK('CA-SIS'!E33),"",'CA-SIS'!E33)</f>
        <v>34</v>
      </c>
      <c r="K91" s="14" t="str">
        <f>IF(ISBLANK('E+V1'!E33),"",'E+V1'!E33)</f>
        <v/>
      </c>
      <c r="L91" s="14" t="str">
        <f>IF(ISBLANK(YourData!E33),"",YourData!E33)</f>
        <v/>
      </c>
      <c r="R91" s="14"/>
      <c r="S91" s="14"/>
      <c r="T91" s="2"/>
      <c r="U91" s="2"/>
      <c r="V91" s="2"/>
      <c r="W91" s="2"/>
      <c r="X91" s="2"/>
      <c r="Y91" s="2"/>
      <c r="Z91" s="2"/>
      <c r="AA91" s="2"/>
      <c r="AB91" s="2"/>
    </row>
    <row r="92" spans="1:28" customFormat="false" ht="16">
      <c r="A92" s="2" t="s">
        <v>325</v>
      </c>
      <c r="B92" s="14">
        <f>IF(ISBLANK('DOE21E-NREL'!E34),"",'DOE21E-NREL'!E34)</f>
        <v>56</v>
      </c>
      <c r="C92" s="14">
        <f>IF(ISBLANK('DOE21E-CIEMAT'!E34),"",'DOE21E-CIEMAT'!E34)</f>
        <v>52.033999999999999</v>
      </c>
      <c r="D92" s="14">
        <f>IF(ISBLANK('CLM2000'!E34),"",'CLM2000'!E34)</f>
        <v>56</v>
      </c>
      <c r="E92" s="14">
        <f>IF(ISBLANK('TRN-id'!E34),"",'TRN-id'!E34)</f>
        <v>55.6373664000009</v>
      </c>
      <c r="F92" s="14">
        <f>IF(ISBLANK('TRN-re'!E34),"",'TRN-re'!E34)</f>
        <v>55.4691221</v>
      </c>
      <c r="G92" s="14">
        <f>IF(ISBLANK('Analytical-TUD'!E34),"",'Analytical-TUD'!E34)</f>
        <v>55.771582107558899</v>
      </c>
      <c r="H92" s="14">
        <f>IF(ISBLANK('Analytical-HTAL1'!E34),"",'Analytical-HTAL1'!E34)</f>
        <v>55.7</v>
      </c>
      <c r="I92" s="14">
        <f>IF(ISBLANK('Analytical-HTAL2'!E34),"",'Analytical-HTAL2'!E34)</f>
        <v>55.7</v>
      </c>
      <c r="J92" s="14">
        <f>IF(ISBLANK('CA-SIS'!E34),"",'CA-SIS'!E34)</f>
        <v>56</v>
      </c>
      <c r="K92" s="14" t="str">
        <f>IF(ISBLANK('E+V1'!E34),"",'E+V1'!E34)</f>
        <v/>
      </c>
      <c r="L92" s="14" t="str">
        <f>IF(ISBLANK(YourData!E34),"",YourData!E34)</f>
        <v/>
      </c>
      <c r="R92" s="14"/>
      <c r="S92" s="14"/>
      <c r="T92" s="2"/>
      <c r="U92" s="2"/>
      <c r="V92" s="2"/>
      <c r="W92" s="2"/>
      <c r="X92" s="2"/>
      <c r="Y92" s="2"/>
      <c r="Z92" s="2"/>
      <c r="AA92" s="2"/>
      <c r="AB92" s="2"/>
    </row>
    <row r="93" spans="1:28" customFormat="false" ht="16">
      <c r="A93" s="2" t="s">
        <v>326</v>
      </c>
      <c r="B93" s="14">
        <f>IF(ISBLANK('DOE21E-NREL'!E35),"",'DOE21E-NREL'!E35)</f>
        <v>66</v>
      </c>
      <c r="C93" s="14">
        <f>IF(ISBLANK('DOE21E-CIEMAT'!E35),"",'DOE21E-CIEMAT'!E35)</f>
        <v>63.417999999999999</v>
      </c>
      <c r="D93" s="14">
        <f>IF(ISBLANK('CLM2000'!E35),"",'CLM2000'!E35)</f>
        <v>65</v>
      </c>
      <c r="E93" s="14">
        <f>IF(ISBLANK('TRN-id'!E35),"",'TRN-id'!E35)</f>
        <v>65.384188800000402</v>
      </c>
      <c r="F93" s="14">
        <f>IF(ISBLANK('TRN-re'!E35),"",'TRN-re'!E35)</f>
        <v>65.185497499999798</v>
      </c>
      <c r="G93" s="14">
        <f>IF(ISBLANK('Analytical-TUD'!E35),"",'Analytical-TUD'!E35)</f>
        <v>65.451869983583904</v>
      </c>
      <c r="H93" s="14">
        <f>IF(ISBLANK('Analytical-HTAL1'!E35),"",'Analytical-HTAL1'!E35)</f>
        <v>65.400000000000006</v>
      </c>
      <c r="I93" s="14">
        <f>IF(ISBLANK('Analytical-HTAL2'!E35),"",'Analytical-HTAL2'!E35)</f>
        <v>65.400000000000006</v>
      </c>
      <c r="J93" s="14">
        <f>IF(ISBLANK('CA-SIS'!E35),"",'CA-SIS'!E35)</f>
        <v>65</v>
      </c>
      <c r="K93" s="14" t="str">
        <f>IF(ISBLANK('E+V1'!E35),"",'E+V1'!E35)</f>
        <v/>
      </c>
      <c r="L93" s="14" t="str">
        <f>IF(ISBLANK(YourData!E35),"",YourData!E35)</f>
        <v/>
      </c>
      <c r="R93" s="14"/>
      <c r="S93" s="14"/>
      <c r="T93" s="2"/>
      <c r="U93" s="2"/>
      <c r="V93" s="2"/>
      <c r="W93" s="2"/>
      <c r="X93" s="2"/>
      <c r="Y93" s="2"/>
      <c r="Z93" s="2"/>
      <c r="AA93" s="2"/>
      <c r="AB93" s="2"/>
    </row>
    <row r="94" spans="1:28" customFormat="false" ht="16">
      <c r="A94" s="2" t="s">
        <v>327</v>
      </c>
      <c r="B94" s="14">
        <f>IF(ISBLANK('DOE21E-NREL'!E36),"",'DOE21E-NREL'!E36)</f>
        <v>8</v>
      </c>
      <c r="C94" s="14">
        <f>IF(ISBLANK('DOE21E-CIEMAT'!E36),"",'DOE21E-CIEMAT'!E36)</f>
        <v>6.6449999999999996</v>
      </c>
      <c r="D94" s="14">
        <f>IF(ISBLANK('CLM2000'!E36),"",'CLM2000'!E36)</f>
        <v>9</v>
      </c>
      <c r="E94" s="14">
        <f>IF(ISBLANK('TRN-id'!E36),"",'TRN-id'!E36)</f>
        <v>8.4632352000000406</v>
      </c>
      <c r="F94" s="14">
        <f>IF(ISBLANK('TRN-re'!E36),"",'TRN-re'!E36)</f>
        <v>8.5195443000000193</v>
      </c>
      <c r="G94" s="14">
        <f>IF(ISBLANK('Analytical-TUD'!E36),"",'Analytical-TUD'!E36)</f>
        <v>8.5320618541858106</v>
      </c>
      <c r="H94" s="14">
        <f>IF(ISBLANK('Analytical-HTAL1'!E36),"",'Analytical-HTAL1'!E36)</f>
        <v>8.5</v>
      </c>
      <c r="I94" s="14">
        <f>IF(ISBLANK('Analytical-HTAL2'!E36),"",'Analytical-HTAL2'!E36)</f>
        <v>8.5</v>
      </c>
      <c r="J94" s="14">
        <f>IF(ISBLANK('CA-SIS'!E36),"",'CA-SIS'!E36)</f>
        <v>8</v>
      </c>
      <c r="K94" s="14" t="str">
        <f>IF(ISBLANK('E+V1'!E36),"",'E+V1'!E36)</f>
        <v/>
      </c>
      <c r="L94" s="14" t="str">
        <f>IF(ISBLANK(YourData!E36),"",YourData!E36)</f>
        <v/>
      </c>
      <c r="R94" s="14"/>
      <c r="S94" s="14"/>
      <c r="T94" s="2"/>
      <c r="U94" s="2"/>
      <c r="V94" s="2"/>
      <c r="W94" s="2"/>
      <c r="X94" s="2"/>
      <c r="Y94" s="2"/>
      <c r="Z94" s="2"/>
      <c r="AA94" s="2"/>
      <c r="AB94" s="2"/>
    </row>
    <row r="95" spans="1:28" customFormat="false" ht="16">
      <c r="A95" s="2" t="s">
        <v>328</v>
      </c>
      <c r="B95" s="14">
        <f>IF(ISBLANK('DOE21E-NREL'!E37),"",'DOE21E-NREL'!E37)</f>
        <v>11</v>
      </c>
      <c r="C95" s="14">
        <f>IF(ISBLANK('DOE21E-CIEMAT'!E37),"",'DOE21E-CIEMAT'!E37)</f>
        <v>8.3239999999999998</v>
      </c>
      <c r="D95" s="14">
        <f>IF(ISBLANK('CLM2000'!E37),"",'CLM2000'!E37)</f>
        <v>11</v>
      </c>
      <c r="E95" s="14">
        <f>IF(ISBLANK('TRN-id'!E37),"",'TRN-id'!E37)</f>
        <v>10.6240512000001</v>
      </c>
      <c r="F95" s="14">
        <f>IF(ISBLANK('TRN-re'!E37),"",'TRN-re'!E37)</f>
        <v>10.700636599999999</v>
      </c>
      <c r="G95" s="14">
        <f>IF(ISBLANK('Analytical-TUD'!E37),"",'Analytical-TUD'!E37)</f>
        <v>10.715956606153901</v>
      </c>
      <c r="H95" s="14">
        <f>IF(ISBLANK('Analytical-HTAL1'!E37),"",'Analytical-HTAL1'!E37)</f>
        <v>10.6</v>
      </c>
      <c r="I95" s="14">
        <f>IF(ISBLANK('Analytical-HTAL2'!E37),"",'Analytical-HTAL2'!E37)</f>
        <v>10.6</v>
      </c>
      <c r="J95" s="14">
        <f>IF(ISBLANK('CA-SIS'!E37),"",'CA-SIS'!E37)</f>
        <v>11</v>
      </c>
      <c r="K95" s="14" t="str">
        <f>IF(ISBLANK('E+V1'!E37),"",'E+V1'!E37)</f>
        <v/>
      </c>
      <c r="L95" s="14" t="str">
        <f>IF(ISBLANK(YourData!E37),"",YourData!E37)</f>
        <v/>
      </c>
      <c r="R95" s="14"/>
      <c r="S95" s="14"/>
      <c r="T95" s="2"/>
      <c r="U95" s="2"/>
      <c r="V95" s="2"/>
      <c r="W95" s="2"/>
      <c r="X95" s="2"/>
      <c r="Y95" s="2"/>
      <c r="Z95" s="2"/>
      <c r="AA95" s="2"/>
      <c r="AB95" s="2"/>
    </row>
    <row r="96" spans="1:28" customFormat="false" ht="16">
      <c r="A96" s="2" t="s">
        <v>329</v>
      </c>
      <c r="B96" s="14">
        <f>IF(ISBLANK('DOE21E-NREL'!E38),"",'DOE21E-NREL'!E38)</f>
        <v>71</v>
      </c>
      <c r="C96" s="14">
        <f>IF(ISBLANK('DOE21E-CIEMAT'!E38),"",'DOE21E-CIEMAT'!E38)</f>
        <v>70.036000000000001</v>
      </c>
      <c r="D96" s="14">
        <f>IF(ISBLANK('CLM2000'!E38),"",'CLM2000'!E38)</f>
        <v>72</v>
      </c>
      <c r="E96" s="14">
        <f>IF(ISBLANK('TRN-id'!E38),"",'TRN-id'!E38)</f>
        <v>72.575999999999496</v>
      </c>
      <c r="F96" s="14">
        <f>IF(ISBLANK('TRN-re'!E38),"",'TRN-re'!E38)</f>
        <v>72.575999999999496</v>
      </c>
      <c r="G96" s="14">
        <f>IF(ISBLANK('Analytical-TUD'!E38),"",'Analytical-TUD'!E38)</f>
        <v>72.529562667751307</v>
      </c>
      <c r="H96" s="14">
        <f>IF(ISBLANK('Analytical-HTAL1'!E38),"",'Analytical-HTAL1'!E38)</f>
        <v>72.599999999999994</v>
      </c>
      <c r="I96" s="14">
        <f>IF(ISBLANK('Analytical-HTAL2'!E38),"",'Analytical-HTAL2'!E38)</f>
        <v>72.599999999999994</v>
      </c>
      <c r="J96" s="14">
        <f>IF(ISBLANK('CA-SIS'!E38),"",'CA-SIS'!E38)</f>
        <v>73</v>
      </c>
      <c r="K96" s="14" t="str">
        <f>IF(ISBLANK('E+V1'!E38),"",'E+V1'!E38)</f>
        <v/>
      </c>
      <c r="L96" s="14" t="str">
        <f>IF(ISBLANK(YourData!E38),"",YourData!E38)</f>
        <v/>
      </c>
      <c r="R96" s="14"/>
      <c r="S96" s="14"/>
      <c r="T96" s="2"/>
      <c r="U96" s="2"/>
      <c r="V96" s="2"/>
      <c r="W96" s="2"/>
      <c r="X96" s="2"/>
      <c r="Y96" s="2"/>
      <c r="Z96" s="2"/>
      <c r="AA96" s="2"/>
      <c r="AB96" s="2"/>
    </row>
    <row r="97" spans="1:28" customFormat="false" ht="16">
      <c r="A97" s="2"/>
      <c r="B97" s="14"/>
      <c r="C97" s="14"/>
      <c r="D97" s="14"/>
      <c r="E97" s="14"/>
      <c r="F97" s="14"/>
      <c r="G97" s="14"/>
      <c r="H97" s="2"/>
      <c r="I97" s="14"/>
      <c r="J97" s="14"/>
      <c r="K97" s="14"/>
      <c r="L97" s="14"/>
      <c r="R97" s="14"/>
      <c r="S97" s="14"/>
      <c r="T97" s="2"/>
      <c r="U97" s="2"/>
      <c r="V97" s="2"/>
      <c r="W97" s="2"/>
      <c r="X97" s="2"/>
      <c r="Y97" s="2"/>
      <c r="Z97" s="2"/>
      <c r="AA97" s="2"/>
      <c r="AB97" s="2"/>
    </row>
    <row r="98" spans="1:28" customFormat="false" ht="16">
      <c r="A98" s="2"/>
      <c r="B98" s="14"/>
      <c r="C98" s="14"/>
      <c r="D98" s="14"/>
      <c r="E98" s="14"/>
      <c r="F98" s="14"/>
      <c r="G98" s="14"/>
      <c r="H98" s="2"/>
      <c r="I98" s="14"/>
      <c r="J98" s="14"/>
      <c r="K98" s="14"/>
      <c r="L98" s="14"/>
      <c r="R98" s="14"/>
      <c r="S98" s="14"/>
      <c r="T98" s="2"/>
      <c r="U98" s="2"/>
      <c r="V98" s="2"/>
      <c r="W98" s="2"/>
      <c r="X98" s="2"/>
      <c r="Y98" s="2"/>
      <c r="Z98" s="2"/>
      <c r="AA98" s="2"/>
      <c r="AB98" s="2"/>
    </row>
    <row r="99" spans="1:28" customFormat="false" ht="16">
      <c r="A99" s="2" t="s">
        <v>56</v>
      </c>
      <c r="B99" s="14"/>
      <c r="C99" s="14"/>
      <c r="D99" s="14"/>
      <c r="E99" s="14"/>
      <c r="F99" s="14"/>
      <c r="G99" s="14"/>
      <c r="H99" s="2"/>
      <c r="I99" s="14"/>
      <c r="J99" s="14"/>
      <c r="K99" s="14"/>
      <c r="L99" s="14"/>
      <c r="R99" s="14"/>
      <c r="S99" s="14"/>
      <c r="T99" s="2"/>
      <c r="U99" s="2"/>
      <c r="V99" s="2"/>
      <c r="W99" s="2"/>
      <c r="X99" s="2"/>
      <c r="Y99" s="2"/>
      <c r="Z99" s="2"/>
      <c r="AA99" s="2"/>
      <c r="AB99" s="2"/>
    </row>
    <row r="100" spans="1:28" customFormat="false" ht="16">
      <c r="A100" s="2"/>
      <c r="B100" s="14"/>
      <c r="C100" s="14"/>
      <c r="D100" s="14"/>
      <c r="E100" s="14"/>
      <c r="F100" s="14"/>
      <c r="G100" s="14"/>
      <c r="H100" s="2"/>
      <c r="I100" s="14"/>
      <c r="J100" s="14"/>
      <c r="K100" s="14"/>
      <c r="L100" s="14"/>
      <c r="R100" s="14"/>
      <c r="S100" s="14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customFormat="false" ht="16">
      <c r="A101" s="2"/>
      <c r="B101" s="11" t="s">
        <v>37</v>
      </c>
      <c r="C101" s="11" t="s">
        <v>37</v>
      </c>
      <c r="D101" s="11" t="s">
        <v>38</v>
      </c>
      <c r="E101" s="11" t="s">
        <v>39</v>
      </c>
      <c r="F101" s="11" t="s">
        <v>39</v>
      </c>
      <c r="G101" s="11" t="s">
        <v>40</v>
      </c>
      <c r="H101" s="11" t="s">
        <v>40</v>
      </c>
      <c r="I101" s="11" t="s">
        <v>40</v>
      </c>
      <c r="J101" s="13" t="s">
        <v>41</v>
      </c>
      <c r="K101" s="13" t="s">
        <v>42</v>
      </c>
      <c r="L101" s="13" t="str">
        <f>YourData!$J$4</f>
        <v>Tested Prg</v>
      </c>
      <c r="R101" s="14"/>
      <c r="S101" s="14"/>
      <c r="T101" s="2"/>
      <c r="U101" s="2"/>
      <c r="V101" s="2"/>
      <c r="W101" s="2"/>
      <c r="X101" s="2"/>
      <c r="Y101" s="2"/>
      <c r="Z101" s="2"/>
      <c r="AA101" s="2"/>
      <c r="AB101" s="2"/>
    </row>
    <row r="102" spans="2:28" customFormat="false" ht="16"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  <c r="I102" s="11" t="s">
        <v>50</v>
      </c>
      <c r="J102" s="13" t="s">
        <v>253</v>
      </c>
      <c r="K102" s="13" t="s">
        <v>52</v>
      </c>
      <c r="L102" s="13" t="str">
        <f>YourData!$J$8</f>
        <v>Org</v>
      </c>
      <c r="R102" s="14"/>
      <c r="S102" s="14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customFormat="false" ht="16">
      <c r="A103" s="2" t="s">
        <v>330</v>
      </c>
      <c r="B103" s="14">
        <f>IF(ISBLANK('DOE21E-NREL'!F25),"",'DOE21E-NREL'!F25)</f>
        <v>3793.9624853458381</v>
      </c>
      <c r="C103" s="14">
        <f>IF(ISBLANK('DOE21E-CIEMAT'!F25),"",'DOE21E-CIEMAT'!F25)</f>
        <v>3841.47</v>
      </c>
      <c r="D103" s="14">
        <f>IF(ISBLANK('CLM2000'!F25),"",'CLM2000'!F25)</f>
        <v>3800</v>
      </c>
      <c r="E103" s="14">
        <f>IF(ISBLANK('TRN-id'!F25),"",'TRN-id'!F25)</f>
        <v>3799.7366400000501</v>
      </c>
      <c r="F103" s="14">
        <f>IF(ISBLANK('TRN-re'!F25),"",'TRN-re'!F25)</f>
        <v>3797.9491200000398</v>
      </c>
      <c r="G103" s="14">
        <f>IF(ISBLANK('Analytical-TUD'!F25),"",'Analytical-TUD'!F25)</f>
        <v>3800.35987149332</v>
      </c>
      <c r="H103" s="14">
        <f>IF(ISBLANK('Analytical-HTAL1'!F25),"",'Analytical-HTAL1'!F25)</f>
        <v>3800.4</v>
      </c>
      <c r="I103" s="14">
        <f>IF(ISBLANK('Analytical-HTAL2'!F25),"",'Analytical-HTAL2'!F25)</f>
        <v>3800.4</v>
      </c>
      <c r="J103" s="14">
        <f>IF(ISBLANK('CA-SIS'!F25),"",'CA-SIS'!F25)</f>
        <v>3800</v>
      </c>
      <c r="K103" s="14">
        <f>IF(ISBLANK('E+V1'!F25),"",'E+V1'!F25)</f>
        <v>3797.6497416666666</v>
      </c>
      <c r="L103" s="14" t="str">
        <f>IF(ISBLANK(YourData!F25),"",YourData!F25)</f>
        <v/>
      </c>
      <c r="R103" s="14"/>
      <c r="S103" s="14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customFormat="false" ht="16">
      <c r="A104" s="2" t="s">
        <v>317</v>
      </c>
      <c r="B104" s="14">
        <f>IF(ISBLANK('DOE21E-NREL'!F26),"",'DOE21E-NREL'!F26)</f>
        <v>3755.5685814771396</v>
      </c>
      <c r="C104" s="14">
        <f>IF(ISBLANK('DOE21E-CIEMAT'!F26),"",'DOE21E-CIEMAT'!F26)</f>
        <v>3803.58</v>
      </c>
      <c r="D104" s="14">
        <f>IF(ISBLANK('CLM2000'!F26),"",'CLM2000'!F26)</f>
        <v>3766</v>
      </c>
      <c r="E104" s="14">
        <f>IF(ISBLANK('TRN-id'!F26),"",'TRN-id'!F26)</f>
        <v>3764.6112000000298</v>
      </c>
      <c r="F104" s="14">
        <f>IF(ISBLANK('TRN-re'!F26),"",'TRN-re'!F26)</f>
        <v>3763.2362199999902</v>
      </c>
      <c r="G104" s="14">
        <f>IF(ISBLANK('Analytical-TUD'!F26),"",'Analytical-TUD'!F26)</f>
        <v>3765.24380604828</v>
      </c>
      <c r="H104" s="14">
        <f>IF(ISBLANK('Analytical-HTAL1'!F26),"",'Analytical-HTAL1'!F26)</f>
        <v>3765</v>
      </c>
      <c r="I104" s="14">
        <f>IF(ISBLANK('Analytical-HTAL2'!F26),"",'Analytical-HTAL2'!F26)</f>
        <v>3765.3</v>
      </c>
      <c r="J104" s="14">
        <f>IF(ISBLANK('CA-SIS'!F26),"",'CA-SIS'!F26)</f>
        <v>3765</v>
      </c>
      <c r="K104" s="14">
        <f>IF(ISBLANK('E+V1'!F26),"",'E+V1'!F26)</f>
        <v>3763.0688416666667</v>
      </c>
      <c r="L104" s="14" t="str">
        <f>IF(ISBLANK(YourData!F26),"",YourData!F26)</f>
        <v/>
      </c>
      <c r="R104" s="14"/>
      <c r="S104" s="14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customFormat="false" ht="16">
      <c r="A105" s="2" t="s">
        <v>318</v>
      </c>
      <c r="B105" s="14">
        <f>IF(ISBLANK('DOE21E-NREL'!F27),"",'DOE21E-NREL'!F27)</f>
        <v>3739.1559202813601</v>
      </c>
      <c r="C105" s="14">
        <f>IF(ISBLANK('DOE21E-CIEMAT'!F27),"",'DOE21E-CIEMAT'!F27)</f>
        <v>3763.48</v>
      </c>
      <c r="D105" s="14">
        <f>IF(ISBLANK('CLM2000'!F27),"",'CLM2000'!F27)</f>
        <v>3749</v>
      </c>
      <c r="E105" s="14">
        <f>IF(ISBLANK('TRN-id'!F27),"",'TRN-id'!F27)</f>
        <v>3748.4294399999699</v>
      </c>
      <c r="F105" s="14">
        <f>IF(ISBLANK('TRN-re'!F27),"",'TRN-re'!F27)</f>
        <v>3746.8105099999898</v>
      </c>
      <c r="G105" s="14">
        <f>IF(ISBLANK('Analytical-TUD'!F27),"",'Analytical-TUD'!F27)</f>
        <v>3748.9019855617198</v>
      </c>
      <c r="H105" s="14">
        <f>IF(ISBLANK('Analytical-HTAL1'!F27),"",'Analytical-HTAL1'!F27)</f>
        <v>3748.8</v>
      </c>
      <c r="I105" s="14">
        <f>IF(ISBLANK('Analytical-HTAL2'!F27),"",'Analytical-HTAL2'!F27)</f>
        <v>3748.5</v>
      </c>
      <c r="J105" s="14">
        <f>IF(ISBLANK('CA-SIS'!F27),"",'CA-SIS'!F27)</f>
        <v>3749</v>
      </c>
      <c r="K105" s="14">
        <f>IF(ISBLANK('E+V1'!F27),"",'E+V1'!F27)</f>
        <v>3746.9059038888886</v>
      </c>
      <c r="L105" s="14" t="str">
        <f>IF(ISBLANK(YourData!F27),"",YourData!F27)</f>
        <v/>
      </c>
      <c r="R105" s="14"/>
      <c r="S105" s="14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customFormat="false" ht="16">
      <c r="A106" s="2" t="s">
        <v>319</v>
      </c>
      <c r="B106" s="14">
        <f>IF(ISBLANK('DOE21E-NREL'!F28),"",'DOE21E-NREL'!F28)</f>
        <v>215.12309495896835</v>
      </c>
      <c r="C106" s="14">
        <f>IF(ISBLANK('DOE21E-CIEMAT'!F28),"",'DOE21E-CIEMAT'!F28)</f>
        <v>215.77799999999999</v>
      </c>
      <c r="D106" s="14">
        <f>IF(ISBLANK('CLM2000'!F28),"",'CLM2000'!F28)</f>
        <v>219</v>
      </c>
      <c r="E106" s="14">
        <f>IF(ISBLANK('TRN-id'!F28),"",'TRN-id'!F28)</f>
        <v>218.98531200000301</v>
      </c>
      <c r="F106" s="14">
        <f>IF(ISBLANK('TRN-re'!F28),"",'TRN-re'!F28)</f>
        <v>219.76947900000101</v>
      </c>
      <c r="G106" s="14">
        <f>IF(ISBLANK('Analytical-TUD'!F28),"",'Analytical-TUD'!F28)</f>
        <v>219.354089962286</v>
      </c>
      <c r="H106" s="14">
        <f>IF(ISBLANK('Analytical-HTAL1'!F28),"",'Analytical-HTAL1'!F28)</f>
        <v>219.3</v>
      </c>
      <c r="I106" s="14">
        <f>IF(ISBLANK('Analytical-HTAL2'!F28),"",'Analytical-HTAL2'!F28)</f>
        <v>219.2</v>
      </c>
      <c r="J106" s="14">
        <f>IF(ISBLANK('CA-SIS'!F28),"",'CA-SIS'!F28)</f>
        <v>219</v>
      </c>
      <c r="K106" s="14">
        <f>IF(ISBLANK('E+V1'!F28),"",'E+V1'!F28)</f>
        <v>217.00121916666669</v>
      </c>
      <c r="L106" s="14" t="str">
        <f>IF(ISBLANK(YourData!F28),"",YourData!F28)</f>
        <v/>
      </c>
      <c r="R106" s="14"/>
      <c r="S106" s="14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customFormat="false" ht="16">
      <c r="A107" s="2" t="s">
        <v>320</v>
      </c>
      <c r="B107" s="14">
        <f>IF(ISBLANK('DOE21E-NREL'!F29),"",'DOE21E-NREL'!F29)</f>
        <v>194.60726846424384</v>
      </c>
      <c r="C107" s="14">
        <f>IF(ISBLANK('DOE21E-CIEMAT'!F29),"",'DOE21E-CIEMAT'!F29)</f>
        <v>195.53</v>
      </c>
      <c r="D107" s="14">
        <f>IF(ISBLANK('CLM2000'!F29),"",'CLM2000'!F29)</f>
        <v>198</v>
      </c>
      <c r="E107" s="14">
        <f>IF(ISBLANK('TRN-id'!F29),"",'TRN-id'!F29)</f>
        <v>197.674848</v>
      </c>
      <c r="F107" s="14">
        <f>IF(ISBLANK('TRN-re'!F29),"",'TRN-re'!F29)</f>
        <v>198.56431600000101</v>
      </c>
      <c r="G107" s="14">
        <f>IF(ISBLANK('Analytical-TUD'!F29),"",'Analytical-TUD'!F29)</f>
        <v>197.96713190339099</v>
      </c>
      <c r="H107" s="14">
        <f>IF(ISBLANK('Analytical-HTAL1'!F29),"",'Analytical-HTAL1'!F29)</f>
        <v>197.9</v>
      </c>
      <c r="I107" s="14">
        <f>IF(ISBLANK('Analytical-HTAL2'!F29),"",'Analytical-HTAL2'!F29)</f>
        <v>197.3</v>
      </c>
      <c r="J107" s="14">
        <f>IF(ISBLANK('CA-SIS'!F29),"",'CA-SIS'!F29)</f>
        <v>198</v>
      </c>
      <c r="K107" s="14">
        <f>IF(ISBLANK('E+V1'!F29),"",'E+V1'!F29)</f>
        <v>196.28214722222225</v>
      </c>
      <c r="L107" s="14" t="str">
        <f>IF(ISBLANK(YourData!F29),"",YourData!F29)</f>
        <v/>
      </c>
      <c r="R107" s="14"/>
      <c r="S107" s="14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customFormat="false" ht="16">
      <c r="A108" s="2" t="s">
        <v>321</v>
      </c>
      <c r="B108" s="14">
        <f>IF(ISBLANK('DOE21E-NREL'!F30),"",'DOE21E-NREL'!F30)</f>
        <v>4527.5498241500591</v>
      </c>
      <c r="C108" s="14">
        <f>IF(ISBLANK('DOE21E-CIEMAT'!F30),"",'DOE21E-CIEMAT'!F30)</f>
        <v>4542.78</v>
      </c>
      <c r="D108" s="14">
        <f>IF(ISBLANK('CLM2000'!F30),"",'CLM2000'!F30)</f>
        <v>4517</v>
      </c>
      <c r="E108" s="14">
        <f>IF(ISBLANK('TRN-id'!F30),"",'TRN-id'!F30)</f>
        <v>4516.9958399999696</v>
      </c>
      <c r="F108" s="14">
        <f>IF(ISBLANK('TRN-re'!F30),"",'TRN-re'!F30)</f>
        <v>4515.0285199999998</v>
      </c>
      <c r="G108" s="14">
        <f>IF(ISBLANK('Analytical-TUD'!F30),"",'Analytical-TUD'!F30)</f>
        <v>4517.5273820119801</v>
      </c>
      <c r="H108" s="14">
        <f>IF(ISBLANK('Analytical-HTAL1'!F30),"",'Analytical-HTAL1'!F30)</f>
        <v>4517.3999999999996</v>
      </c>
      <c r="I108" s="14">
        <f>IF(ISBLANK('Analytical-HTAL2'!F30),"",'Analytical-HTAL2'!F30)</f>
        <v>4518.3</v>
      </c>
      <c r="J108" s="14">
        <f>IF(ISBLANK('CA-SIS'!F30),"",'CA-SIS'!F30)</f>
        <v>4517</v>
      </c>
      <c r="K108" s="14">
        <f>IF(ISBLANK('E+V1'!F30),"",'E+V1'!F30)</f>
        <v>4508.7225244444444</v>
      </c>
      <c r="L108" s="14" t="str">
        <f>IF(ISBLANK(YourData!F30),"",YourData!F30)</f>
        <v/>
      </c>
      <c r="R108" s="14"/>
      <c r="S108" s="14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customFormat="false" ht="16">
      <c r="A109" s="2" t="s">
        <v>322</v>
      </c>
      <c r="B109" s="14">
        <f>IF(ISBLANK('DOE21E-NREL'!F31),"",'DOE21E-NREL'!F31)</f>
        <v>4508.4994138335287</v>
      </c>
      <c r="C109" s="14">
        <f>IF(ISBLANK('DOE21E-CIEMAT'!F31),"",'DOE21E-CIEMAT'!F31)</f>
        <v>4516.3779999999997</v>
      </c>
      <c r="D109" s="14">
        <f>IF(ISBLANK('CLM2000'!F31),"",'CLM2000'!F31)</f>
        <v>4500</v>
      </c>
      <c r="E109" s="14">
        <f>IF(ISBLANK('TRN-id'!F31),"",'TRN-id'!F31)</f>
        <v>4500.0681600000598</v>
      </c>
      <c r="F109" s="14">
        <f>IF(ISBLANK('TRN-re'!F31),"",'TRN-re'!F31)</f>
        <v>4498.88159</v>
      </c>
      <c r="G109" s="14">
        <f>IF(ISBLANK('Analytical-TUD'!F31),"",'Analytical-TUD'!F31)</f>
        <v>4500.5449091309601</v>
      </c>
      <c r="H109" s="14">
        <f>IF(ISBLANK('Analytical-HTAL1'!F31),"",'Analytical-HTAL1'!F31)</f>
        <v>4500.3</v>
      </c>
      <c r="I109" s="14">
        <f>IF(ISBLANK('Analytical-HTAL2'!F31),"",'Analytical-HTAL2'!F31)</f>
        <v>4499.8999999999996</v>
      </c>
      <c r="J109" s="14">
        <f>IF(ISBLANK('CA-SIS'!F31),"",'CA-SIS'!F31)</f>
        <v>4501</v>
      </c>
      <c r="K109" s="14">
        <f>IF(ISBLANK('E+V1'!F31),"",'E+V1'!F31)</f>
        <v>4491.0486600000004</v>
      </c>
      <c r="L109" s="14" t="str">
        <f>IF(ISBLANK(YourData!F31),"",YourData!F31)</f>
        <v/>
      </c>
      <c r="R109" s="14"/>
      <c r="S109" s="14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customFormat="false" ht="16">
      <c r="A110" s="2" t="s">
        <v>323</v>
      </c>
      <c r="B110" s="14">
        <f>IF(ISBLANK('DOE21E-NREL'!F32),"",'DOE21E-NREL'!F32)</f>
        <v>4548.9449003517002</v>
      </c>
      <c r="C110" s="14">
        <f>IF(ISBLANK('DOE21E-CIEMAT'!F32),"",'DOE21E-CIEMAT'!F32)</f>
        <v>4567.4579999999996</v>
      </c>
      <c r="D110" s="14">
        <f>IF(ISBLANK('CLM2000'!F32),"",'CLM2000'!F32)</f>
        <v>4538</v>
      </c>
      <c r="E110" s="14">
        <f>IF(ISBLANK('TRN-id'!F32),"",'TRN-id'!F32)</f>
        <v>4537.0684799999599</v>
      </c>
      <c r="F110" s="14">
        <f>IF(ISBLANK('TRN-re'!F32),"",'TRN-re'!F32)</f>
        <v>4535.1008499999898</v>
      </c>
      <c r="G110" s="14">
        <f>IF(ISBLANK('Analytical-TUD'!F32),"",'Analytical-TUD'!F32)</f>
        <v>4536.9979670238899</v>
      </c>
      <c r="H110" s="14">
        <f>IF(ISBLANK('Analytical-HTAL1'!F32),"",'Analytical-HTAL1'!F32)</f>
        <v>4537.3</v>
      </c>
      <c r="I110" s="14">
        <f>IF(ISBLANK('Analytical-HTAL2'!F32),"",'Analytical-HTAL2'!F32)</f>
        <v>4537.8999999999996</v>
      </c>
      <c r="J110" s="14">
        <f>IF(ISBLANK('CA-SIS'!F32),"",'CA-SIS'!F32)</f>
        <v>4538</v>
      </c>
      <c r="K110" s="14">
        <f>IF(ISBLANK('E+V1'!F32),"",'E+V1'!F32)</f>
        <v>4528.6592427777778</v>
      </c>
      <c r="L110" s="14" t="str">
        <f>IF(ISBLANK(YourData!F32),"",YourData!F32)</f>
        <v/>
      </c>
      <c r="R110" s="14"/>
      <c r="S110" s="14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customFormat="false" ht="16">
      <c r="A111" s="2" t="s">
        <v>324</v>
      </c>
      <c r="B111" s="14">
        <f>IF(ISBLANK('DOE21E-NREL'!F33),"",'DOE21E-NREL'!F33)</f>
        <v>2236.5181711606097</v>
      </c>
      <c r="C111" s="14">
        <f>IF(ISBLANK('DOE21E-CIEMAT'!F33),"",'DOE21E-CIEMAT'!F33)</f>
        <v>2226.0569999999998</v>
      </c>
      <c r="D111" s="14">
        <f>IF(ISBLANK('CLM2000'!F33),"",'CLM2000'!F33)</f>
        <v>2232</v>
      </c>
      <c r="E111" s="14">
        <f>IF(ISBLANK('TRN-id'!F33),"",'TRN-id'!F33)</f>
        <v>2231.6851200000101</v>
      </c>
      <c r="F111" s="14">
        <f>IF(ISBLANK('TRN-re'!F33),"",'TRN-re'!F33)</f>
        <v>2231.63454</v>
      </c>
      <c r="G111" s="14">
        <f>IF(ISBLANK('Analytical-TUD'!F33),"",'Analytical-TUD'!F33)</f>
        <v>2232.3426858740499</v>
      </c>
      <c r="H111" s="14">
        <f>IF(ISBLANK('Analytical-HTAL1'!F33),"",'Analytical-HTAL1'!F33)</f>
        <v>2231.9</v>
      </c>
      <c r="I111" s="14">
        <f>IF(ISBLANK('Analytical-HTAL2'!F33),"",'Analytical-HTAL2'!F33)</f>
        <v>2232.5</v>
      </c>
      <c r="J111" s="14">
        <f>IF(ISBLANK('CA-SIS'!F33),"",'CA-SIS'!F33)</f>
        <v>2233</v>
      </c>
      <c r="K111" s="14">
        <f>IF(ISBLANK('E+V1'!F33),"",'E+V1'!F33)</f>
        <v>2224.8676683333333</v>
      </c>
      <c r="L111" s="14" t="str">
        <f>IF(ISBLANK(YourData!F33),"",YourData!F33)</f>
        <v/>
      </c>
      <c r="R111" s="14"/>
      <c r="S111" s="14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customFormat="false" ht="16">
      <c r="A112" s="2" t="s">
        <v>325</v>
      </c>
      <c r="B112" s="14">
        <f>IF(ISBLANK('DOE21E-NREL'!F34),"",'DOE21E-NREL'!F34)</f>
        <v>4534.5838218053932</v>
      </c>
      <c r="C112" s="14">
        <f>IF(ISBLANK('DOE21E-CIEMAT'!F34),"",'DOE21E-CIEMAT'!F34)</f>
        <v>4509.9840000000004</v>
      </c>
      <c r="D112" s="14">
        <f>IF(ISBLANK('CLM2000'!F34),"",'CLM2000'!F34)</f>
        <v>4495</v>
      </c>
      <c r="E112" s="14">
        <f>IF(ISBLANK('TRN-id'!F34),"",'TRN-id'!F34)</f>
        <v>4494.6115200000404</v>
      </c>
      <c r="F112" s="14">
        <f>IF(ISBLANK('TRN-re'!F34),"",'TRN-re'!F34)</f>
        <v>4494.0999199999997</v>
      </c>
      <c r="G112" s="14">
        <f>IF(ISBLANK('Analytical-TUD'!F34),"",'Analytical-TUD'!F34)</f>
        <v>4495.2651116103598</v>
      </c>
      <c r="H112" s="14">
        <f>IF(ISBLANK('Analytical-HTAL1'!F34),"",'Analytical-HTAL1'!F34)</f>
        <v>4494.8999999999996</v>
      </c>
      <c r="I112" s="14">
        <f>IF(ISBLANK('Analytical-HTAL2'!F34),"",'Analytical-HTAL2'!F34)</f>
        <v>4493.8</v>
      </c>
      <c r="J112" s="14">
        <f>IF(ISBLANK('CA-SIS'!F34),"",'CA-SIS'!F34)</f>
        <v>4495</v>
      </c>
      <c r="K112" s="14">
        <f>IF(ISBLANK('E+V1'!F34),"",'E+V1'!F34)</f>
        <v>4481.2080488888887</v>
      </c>
      <c r="L112" s="14" t="str">
        <f>IF(ISBLANK(YourData!F34),"",YourData!F34)</f>
        <v/>
      </c>
      <c r="R112" s="14"/>
      <c r="S112" s="14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customFormat="false" ht="16">
      <c r="A113" s="2" t="s">
        <v>326</v>
      </c>
      <c r="B113" s="14">
        <f>IF(ISBLANK('DOE21E-NREL'!F35),"",'DOE21E-NREL'!F35)</f>
        <v>4582.6494724501763</v>
      </c>
      <c r="C113" s="14">
        <f>IF(ISBLANK('DOE21E-CIEMAT'!F35),"",'DOE21E-CIEMAT'!F35)</f>
        <v>4564.8940000000002</v>
      </c>
      <c r="D113" s="14">
        <f>IF(ISBLANK('CLM2000'!F35),"",'CLM2000'!F35)</f>
        <v>4535</v>
      </c>
      <c r="E113" s="14">
        <f>IF(ISBLANK('TRN-id'!F35),"",'TRN-id'!F35)</f>
        <v>4534.5283199999503</v>
      </c>
      <c r="F113" s="14">
        <f>IF(ISBLANK('TRN-re'!F35),"",'TRN-re'!F35)</f>
        <v>4533.9432200000001</v>
      </c>
      <c r="G113" s="14">
        <f>IF(ISBLANK('Analytical-TUD'!F35),"",'Analytical-TUD'!F35)</f>
        <v>4535.1230985747698</v>
      </c>
      <c r="H113" s="14">
        <f>IF(ISBLANK('Analytical-HTAL1'!F35),"",'Analytical-HTAL1'!F35)</f>
        <v>4534.8999999999996</v>
      </c>
      <c r="I113" s="14">
        <f>IF(ISBLANK('Analytical-HTAL2'!F35),"",'Analytical-HTAL2'!F35)</f>
        <v>4533.8999999999996</v>
      </c>
      <c r="J113" s="14">
        <f>IF(ISBLANK('CA-SIS'!F35),"",'CA-SIS'!F35)</f>
        <v>4507</v>
      </c>
      <c r="K113" s="14">
        <f>IF(ISBLANK('E+V1'!F35),"",'E+V1'!F35)</f>
        <v>4522.5898727777776</v>
      </c>
      <c r="L113" s="14" t="str">
        <f>IF(ISBLANK(YourData!F35),"",YourData!F35)</f>
        <v/>
      </c>
      <c r="R113" s="14"/>
      <c r="S113" s="14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customFormat="false" ht="16">
      <c r="A114" s="2" t="s">
        <v>327</v>
      </c>
      <c r="B114" s="14">
        <f>IF(ISBLANK('DOE21E-NREL'!F36),"",'DOE21E-NREL'!F36)</f>
        <v>578.54630715123096</v>
      </c>
      <c r="C114" s="14">
        <f>IF(ISBLANK('DOE21E-CIEMAT'!F36),"",'DOE21E-CIEMAT'!F36)</f>
        <v>572.60699999999997</v>
      </c>
      <c r="D114" s="14">
        <f>IF(ISBLANK('CLM2000'!F36),"",'CLM2000'!F36)</f>
        <v>577</v>
      </c>
      <c r="E114" s="14">
        <f>IF(ISBLANK('TRN-id'!F36),"",'TRN-id'!F36)</f>
        <v>577.18886399999599</v>
      </c>
      <c r="F114" s="14">
        <f>IF(ISBLANK('TRN-re'!F36),"",'TRN-re'!F36)</f>
        <v>577.67032500000005</v>
      </c>
      <c r="G114" s="14">
        <f>IF(ISBLANK('Analytical-TUD'!F36),"",'Analytical-TUD'!F36)</f>
        <v>577.52788172855503</v>
      </c>
      <c r="H114" s="14">
        <f>IF(ISBLANK('Analytical-HTAL1'!F36),"",'Analytical-HTAL1'!F36)</f>
        <v>577.29999999999995</v>
      </c>
      <c r="I114" s="14">
        <f>IF(ISBLANK('Analytical-HTAL2'!F36),"",'Analytical-HTAL2'!F36)</f>
        <v>577.70000000000005</v>
      </c>
      <c r="J114" s="14">
        <f>IF(ISBLANK('CA-SIS'!F36),"",'CA-SIS'!F36)</f>
        <v>578</v>
      </c>
      <c r="K114" s="14">
        <f>IF(ISBLANK('E+V1'!F36),"",'E+V1'!F36)</f>
        <v>574.3018236111111</v>
      </c>
      <c r="L114" s="14" t="str">
        <f>IF(ISBLANK(YourData!F36),"",YourData!F36)</f>
        <v/>
      </c>
      <c r="R114" s="14"/>
      <c r="S114" s="14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customFormat="false" ht="16">
      <c r="A115" s="2" t="s">
        <v>328</v>
      </c>
      <c r="B115" s="14">
        <f>IF(ISBLANK('DOE21E-NREL'!F37),"",'DOE21E-NREL'!F37)</f>
        <v>601.69988276670574</v>
      </c>
      <c r="C115" s="14">
        <f>IF(ISBLANK('DOE21E-CIEMAT'!F37),"",'DOE21E-CIEMAT'!F37)</f>
        <v>595.24</v>
      </c>
      <c r="D115" s="14">
        <f>IF(ISBLANK('CLM2000'!F37),"",'CLM2000'!F37)</f>
        <v>601</v>
      </c>
      <c r="E115" s="14">
        <f>IF(ISBLANK('TRN-id'!F37),"",'TRN-id'!F37)</f>
        <v>600.950784</v>
      </c>
      <c r="F115" s="14">
        <f>IF(ISBLANK('TRN-re'!F37),"",'TRN-re'!F37)</f>
        <v>601.33901700000104</v>
      </c>
      <c r="G115" s="14">
        <f>IF(ISBLANK('Analytical-TUD'!F37),"",'Analytical-TUD'!F37)</f>
        <v>601.37436116654203</v>
      </c>
      <c r="H115" s="14">
        <f>IF(ISBLANK('Analytical-HTAL1'!F37),"",'Analytical-HTAL1'!F37)</f>
        <v>601.20000000000005</v>
      </c>
      <c r="I115" s="14">
        <f>IF(ISBLANK('Analytical-HTAL2'!F37),"",'Analytical-HTAL2'!F37)</f>
        <v>601.20000000000005</v>
      </c>
      <c r="J115" s="14">
        <f>IF(ISBLANK('CA-SIS'!F37),"",'CA-SIS'!F37)</f>
        <v>602</v>
      </c>
      <c r="K115" s="14">
        <f>IF(ISBLANK('E+V1'!F37),"",'E+V1'!F37)</f>
        <v>597.70184111111109</v>
      </c>
      <c r="L115" s="14" t="str">
        <f>IF(ISBLANK(YourData!F37),"",YourData!F37)</f>
        <v/>
      </c>
      <c r="R115" s="14"/>
      <c r="S115" s="14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customFormat="false" ht="16">
      <c r="A116" s="2" t="s">
        <v>329</v>
      </c>
      <c r="B116" s="14">
        <f>IF(ISBLANK('DOE21E-NREL'!F38),"",'DOE21E-NREL'!F38)</f>
        <v>5521.9812426729195</v>
      </c>
      <c r="C116" s="14">
        <f>IF(ISBLANK('DOE21E-CIEMAT'!F38),"",'DOE21E-CIEMAT'!F38)</f>
        <v>5534.2</v>
      </c>
      <c r="D116" s="14">
        <f>IF(ISBLANK('CLM2000'!F38),"",'CLM2000'!F38)</f>
        <v>5436</v>
      </c>
      <c r="E116" s="14">
        <f>IF(ISBLANK('TRN-id'!F38),"",'TRN-id'!F38)</f>
        <v>5497.5648000000101</v>
      </c>
      <c r="F116" s="14">
        <f>IF(ISBLANK('TRN-re'!F38),"",'TRN-re'!F38)</f>
        <v>5497.5648000000101</v>
      </c>
      <c r="G116" s="14">
        <f>IF(ISBLANK('Analytical-TUD'!F38),"",'Analytical-TUD'!F38)</f>
        <v>5497.8007758090198</v>
      </c>
      <c r="H116" s="14">
        <f>IF(ISBLANK('Analytical-HTAL1'!F38),"",'Analytical-HTAL1'!F38)</f>
        <v>5497.8</v>
      </c>
      <c r="I116" s="14">
        <f>IF(ISBLANK('Analytical-HTAL2'!F38),"",'Analytical-HTAL2'!F38)</f>
        <v>5497.8</v>
      </c>
      <c r="J116" s="14">
        <f>IF(ISBLANK('CA-SIS'!F38),"",'CA-SIS'!F38)</f>
        <v>5498</v>
      </c>
      <c r="K116" s="14">
        <f>IF(ISBLANK('E+V1'!F38),"",'E+V1'!F38)</f>
        <v>5484.4778605555557</v>
      </c>
      <c r="L116" s="14" t="str">
        <f>IF(ISBLANK(YourData!F38),"",YourData!F38)</f>
        <v/>
      </c>
      <c r="R116" s="14"/>
      <c r="S116" s="14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customFormat="false" ht="16">
      <c r="A117" s="2"/>
      <c r="B117" s="14"/>
      <c r="C117" s="14"/>
      <c r="D117" s="14"/>
      <c r="E117" s="14"/>
      <c r="F117" s="14"/>
      <c r="G117" s="14"/>
      <c r="H117" s="2"/>
      <c r="I117" s="14"/>
      <c r="J117" s="14"/>
      <c r="K117" s="14"/>
      <c r="L117" s="14"/>
      <c r="R117" s="14"/>
      <c r="S117" s="14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customFormat="false" ht="16">
      <c r="A118" s="2"/>
      <c r="B118" s="14"/>
      <c r="C118" s="14"/>
      <c r="D118" s="14"/>
      <c r="E118" s="14"/>
      <c r="F118" s="14"/>
      <c r="G118" s="14"/>
      <c r="H118" s="2"/>
      <c r="I118" s="14"/>
      <c r="J118" s="14"/>
      <c r="K118" s="14"/>
      <c r="L118" s="14"/>
      <c r="R118" s="14"/>
      <c r="S118" s="14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customFormat="false" ht="16">
      <c r="A119" s="2" t="s">
        <v>57</v>
      </c>
      <c r="B119" s="14"/>
      <c r="C119" s="14"/>
      <c r="D119" s="14"/>
      <c r="E119" s="14"/>
      <c r="F119" s="14"/>
      <c r="G119" s="14"/>
      <c r="H119" s="2"/>
      <c r="I119" s="14"/>
      <c r="J119" s="14"/>
      <c r="K119" s="14"/>
      <c r="L119" s="14"/>
      <c r="R119" s="14"/>
      <c r="S119" s="14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customFormat="false" ht="16">
      <c r="A120" s="2"/>
      <c r="B120" s="14"/>
      <c r="C120" s="14"/>
      <c r="D120" s="14"/>
      <c r="E120" s="14"/>
      <c r="F120" s="14"/>
      <c r="G120" s="14"/>
      <c r="H120" s="2"/>
      <c r="I120" s="14"/>
      <c r="J120" s="14"/>
      <c r="K120" s="14"/>
      <c r="L120" s="14"/>
      <c r="R120" s="14"/>
      <c r="S120" s="14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customFormat="false" ht="16">
      <c r="A121" s="2"/>
      <c r="B121" s="11" t="s">
        <v>37</v>
      </c>
      <c r="C121" s="11" t="s">
        <v>37</v>
      </c>
      <c r="D121" s="11" t="s">
        <v>38</v>
      </c>
      <c r="E121" s="11" t="s">
        <v>39</v>
      </c>
      <c r="F121" s="11" t="s">
        <v>39</v>
      </c>
      <c r="G121" s="11" t="s">
        <v>40</v>
      </c>
      <c r="H121" s="11" t="s">
        <v>40</v>
      </c>
      <c r="I121" s="11" t="s">
        <v>40</v>
      </c>
      <c r="J121" s="13" t="s">
        <v>41</v>
      </c>
      <c r="K121" s="13" t="s">
        <v>42</v>
      </c>
      <c r="L121" s="13" t="str">
        <f>YourData!$J$4</f>
        <v>Tested Prg</v>
      </c>
      <c r="R121" s="14"/>
      <c r="S121" s="14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customFormat="false" ht="16">
      <c r="A122" s="2" t="s">
        <v>330</v>
      </c>
      <c r="B122" s="11" t="s">
        <v>43</v>
      </c>
      <c r="C122" s="11" t="s">
        <v>44</v>
      </c>
      <c r="D122" s="11" t="s">
        <v>45</v>
      </c>
      <c r="E122" s="11" t="s">
        <v>46</v>
      </c>
      <c r="F122" s="11" t="s">
        <v>47</v>
      </c>
      <c r="G122" s="11" t="s">
        <v>48</v>
      </c>
      <c r="H122" s="11" t="s">
        <v>49</v>
      </c>
      <c r="I122" s="11" t="s">
        <v>50</v>
      </c>
      <c r="J122" s="13" t="s">
        <v>253</v>
      </c>
      <c r="K122" s="13" t="s">
        <v>52</v>
      </c>
      <c r="L122" s="13" t="str">
        <f>YourData!$J$8</f>
        <v>Org</v>
      </c>
      <c r="R122" s="14"/>
      <c r="S122" s="14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customFormat="false" ht="16">
      <c r="A123" s="2" t="s">
        <v>317</v>
      </c>
      <c r="B123" s="14">
        <f>IF(ISBLANK('DOE21E-NREL'!G25),"",'DOE21E-NREL'!G25)</f>
        <v>3793.9624853458381</v>
      </c>
      <c r="C123" s="14">
        <f>IF(ISBLANK('DOE21E-CIEMAT'!G25),"",'DOE21E-CIEMAT'!G25)</f>
        <v>3841.47</v>
      </c>
      <c r="D123" s="14">
        <f>IF(ISBLANK('CLM2000'!G25),"",'CLM2000'!G25)</f>
        <v>3800</v>
      </c>
      <c r="E123" s="14">
        <f>IF(ISBLANK('TRN-id'!G25),"",'TRN-id'!G25)</f>
        <v>3799.7366400000501</v>
      </c>
      <c r="F123" s="14">
        <f>IF(ISBLANK('TRN-re'!G25),"",'TRN-re'!G25)</f>
        <v>3797.9491200000398</v>
      </c>
      <c r="G123" s="14">
        <f>IF(ISBLANK('Analytical-TUD'!G25),"",'Analytical-TUD'!G25)</f>
        <v>3800.35987149332</v>
      </c>
      <c r="H123" s="14">
        <f>IF(ISBLANK('Analytical-HTAL1'!G25),"",'Analytical-HTAL1'!G25)</f>
        <v>3800.4</v>
      </c>
      <c r="I123" s="14">
        <f>IF(ISBLANK('Analytical-HTAL2'!G25),"",'Analytical-HTAL2'!G25)</f>
        <v>3800.4</v>
      </c>
      <c r="J123" s="14">
        <f>IF(ISBLANK('CA-SIS'!G25),"",'CA-SIS'!G25)</f>
        <v>3800</v>
      </c>
      <c r="K123" s="14">
        <f>IF(ISBLANK('E+V1'!G25),"",'E+V1'!G25)</f>
        <v>3797.6447955555559</v>
      </c>
      <c r="L123" s="14" t="str">
        <f>IF(ISBLANK(YourData!G25),"",YourData!G25)</f>
        <v/>
      </c>
      <c r="R123" s="14"/>
      <c r="S123" s="14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customFormat="false" ht="16">
      <c r="A124" s="2" t="s">
        <v>318</v>
      </c>
      <c r="B124" s="14">
        <f>IF(ISBLANK('DOE21E-NREL'!G26),"",'DOE21E-NREL'!G26)</f>
        <v>3755.5685814771396</v>
      </c>
      <c r="C124" s="14">
        <f>IF(ISBLANK('DOE21E-CIEMAT'!G26),"",'DOE21E-CIEMAT'!G26)</f>
        <v>3803.58</v>
      </c>
      <c r="D124" s="14">
        <f>IF(ISBLANK('CLM2000'!G26),"",'CLM2000'!G26)</f>
        <v>3766</v>
      </c>
      <c r="E124" s="14">
        <f>IF(ISBLANK('TRN-id'!G26),"",'TRN-id'!G26)</f>
        <v>3764.6112000000298</v>
      </c>
      <c r="F124" s="14">
        <f>IF(ISBLANK('TRN-re'!G26),"",'TRN-re'!G26)</f>
        <v>3763.2362199999902</v>
      </c>
      <c r="G124" s="14">
        <f>IF(ISBLANK('Analytical-TUD'!G26),"",'Analytical-TUD'!G26)</f>
        <v>3765.24380604828</v>
      </c>
      <c r="H124" s="14">
        <f>IF(ISBLANK('Analytical-HTAL1'!G26),"",'Analytical-HTAL1'!G26)</f>
        <v>3765</v>
      </c>
      <c r="I124" s="14">
        <f>IF(ISBLANK('Analytical-HTAL2'!G26),"",'Analytical-HTAL2'!G26)</f>
        <v>3765.3</v>
      </c>
      <c r="J124" s="14">
        <f>IF(ISBLANK('CA-SIS'!G26),"",'CA-SIS'!G26)</f>
        <v>3765</v>
      </c>
      <c r="K124" s="14">
        <f>IF(ISBLANK('E+V1'!G26),"",'E+V1'!G26)</f>
        <v>3763.0651316666667</v>
      </c>
      <c r="L124" s="14" t="str">
        <f>IF(ISBLANK(YourData!G26),"",YourData!G26)</f>
        <v/>
      </c>
      <c r="R124" s="14"/>
      <c r="S124" s="14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customFormat="false" ht="16">
      <c r="A125" s="2" t="s">
        <v>319</v>
      </c>
      <c r="B125" s="14">
        <f>IF(ISBLANK('DOE21E-NREL'!G27),"",'DOE21E-NREL'!G27)</f>
        <v>3739.1559202813601</v>
      </c>
      <c r="C125" s="14">
        <f>IF(ISBLANK('DOE21E-CIEMAT'!G27),"",'DOE21E-CIEMAT'!G27)</f>
        <v>3763.48</v>
      </c>
      <c r="D125" s="14">
        <f>IF(ISBLANK('CLM2000'!G27),"",'CLM2000'!G27)</f>
        <v>3749</v>
      </c>
      <c r="E125" s="14">
        <f>IF(ISBLANK('TRN-id'!G27),"",'TRN-id'!G27)</f>
        <v>3748.4294399999699</v>
      </c>
      <c r="F125" s="14">
        <f>IF(ISBLANK('TRN-re'!G27),"",'TRN-re'!G27)</f>
        <v>3746.8105099999898</v>
      </c>
      <c r="G125" s="14">
        <f>IF(ISBLANK('Analytical-TUD'!G27),"",'Analytical-TUD'!G27)</f>
        <v>3748.9019855617198</v>
      </c>
      <c r="H125" s="14">
        <f>IF(ISBLANK('Analytical-HTAL1'!G27),"",'Analytical-HTAL1'!G27)</f>
        <v>3748.8</v>
      </c>
      <c r="I125" s="14">
        <f>IF(ISBLANK('Analytical-HTAL2'!G27),"",'Analytical-HTAL2'!G27)</f>
        <v>3748.5</v>
      </c>
      <c r="J125" s="14">
        <f>IF(ISBLANK('CA-SIS'!G27),"",'CA-SIS'!G27)</f>
        <v>3749</v>
      </c>
      <c r="K125" s="14">
        <f>IF(ISBLANK('E+V1'!G27),"",'E+V1'!G27)</f>
        <v>3746.9016744444443</v>
      </c>
      <c r="L125" s="14" t="str">
        <f>IF(ISBLANK(YourData!G27),"",YourData!G27)</f>
        <v/>
      </c>
      <c r="R125" s="14"/>
      <c r="S125" s="14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customFormat="false" ht="16">
      <c r="A126" s="2" t="s">
        <v>320</v>
      </c>
      <c r="B126" s="14">
        <f>IF(ISBLANK('DOE21E-NREL'!G28),"",'DOE21E-NREL'!G28)</f>
        <v>215.12309495896835</v>
      </c>
      <c r="C126" s="14">
        <f>IF(ISBLANK('DOE21E-CIEMAT'!G28),"",'DOE21E-CIEMAT'!G28)</f>
        <v>215.77799999999999</v>
      </c>
      <c r="D126" s="14">
        <f>IF(ISBLANK('CLM2000'!G28),"",'CLM2000'!G28)</f>
        <v>219</v>
      </c>
      <c r="E126" s="14">
        <f>IF(ISBLANK('TRN-id'!G28),"",'TRN-id'!G28)</f>
        <v>218.98531200000301</v>
      </c>
      <c r="F126" s="14">
        <f>IF(ISBLANK('TRN-re'!G28),"",'TRN-re'!G28)</f>
        <v>219.76947900000101</v>
      </c>
      <c r="G126" s="14">
        <f>IF(ISBLANK('Analytical-TUD'!G28),"",'Analytical-TUD'!G28)</f>
        <v>219.354089962286</v>
      </c>
      <c r="H126" s="14">
        <f>IF(ISBLANK('Analytical-HTAL1'!G28),"",'Analytical-HTAL1'!G28)</f>
        <v>219.3</v>
      </c>
      <c r="I126" s="14">
        <f>IF(ISBLANK('Analytical-HTAL2'!G28),"",'Analytical-HTAL2'!G28)</f>
        <v>219.2</v>
      </c>
      <c r="J126" s="14">
        <f>IF(ISBLANK('CA-SIS'!G28),"",'CA-SIS'!G28)</f>
        <v>219</v>
      </c>
      <c r="K126" s="14">
        <f>IF(ISBLANK('E+V1'!G28),"",'E+V1'!G28)</f>
        <v>217.00042416666668</v>
      </c>
      <c r="L126" s="14" t="str">
        <f>IF(ISBLANK(YourData!G28),"",YourData!G28)</f>
        <v/>
      </c>
      <c r="R126" s="14"/>
      <c r="S126" s="14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customFormat="false" ht="16">
      <c r="A127" s="2" t="s">
        <v>321</v>
      </c>
      <c r="B127" s="14">
        <f>IF(ISBLANK('DOE21E-NREL'!G29),"",'DOE21E-NREL'!G29)</f>
        <v>194.60726846424384</v>
      </c>
      <c r="C127" s="14">
        <f>IF(ISBLANK('DOE21E-CIEMAT'!G29),"",'DOE21E-CIEMAT'!G29)</f>
        <v>195.53</v>
      </c>
      <c r="D127" s="14">
        <f>IF(ISBLANK('CLM2000'!G29),"",'CLM2000'!G29)</f>
        <v>198</v>
      </c>
      <c r="E127" s="14">
        <f>IF(ISBLANK('TRN-id'!G29),"",'TRN-id'!G29)</f>
        <v>197.674848</v>
      </c>
      <c r="F127" s="14">
        <f>IF(ISBLANK('TRN-re'!G29),"",'TRN-re'!G29)</f>
        <v>198.56431600000101</v>
      </c>
      <c r="G127" s="14">
        <f>IF(ISBLANK('Analytical-TUD'!G29),"",'Analytical-TUD'!G29)</f>
        <v>197.96713190339099</v>
      </c>
      <c r="H127" s="14">
        <f>IF(ISBLANK('Analytical-HTAL1'!G29),"",'Analytical-HTAL1'!G29)</f>
        <v>197.9</v>
      </c>
      <c r="I127" s="14">
        <f>IF(ISBLANK('Analytical-HTAL2'!G29),"",'Analytical-HTAL2'!G29)</f>
        <v>197.3</v>
      </c>
      <c r="J127" s="14">
        <f>IF(ISBLANK('CA-SIS'!G29),"",'CA-SIS'!G29)</f>
        <v>198</v>
      </c>
      <c r="K127" s="14">
        <f>IF(ISBLANK('E+V1'!G29),"",'E+V1'!G29)</f>
        <v>196.28146916666668</v>
      </c>
      <c r="L127" s="14" t="str">
        <f>IF(ISBLANK(YourData!G29),"",YourData!G29)</f>
        <v/>
      </c>
      <c r="R127" s="14"/>
      <c r="S127" s="14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customFormat="false" ht="16">
      <c r="A128" s="2" t="s">
        <v>322</v>
      </c>
      <c r="B128" s="14">
        <f>IF(ISBLANK('DOE21E-NREL'!G30),"",'DOE21E-NREL'!G30)</f>
        <v>3786.0492379835878</v>
      </c>
      <c r="C128" s="14">
        <f>IF(ISBLANK('DOE21E-CIEMAT'!G30),"",'DOE21E-CIEMAT'!G30)</f>
        <v>3803.58</v>
      </c>
      <c r="D128" s="14">
        <f>IF(ISBLANK('CLM2000'!G30),"",'CLM2000'!G30)</f>
        <v>3778</v>
      </c>
      <c r="E128" s="14">
        <f>IF(ISBLANK('TRN-id'!G30),"",'TRN-id'!G30)</f>
        <v>3777.7958400000398</v>
      </c>
      <c r="F128" s="14">
        <f>IF(ISBLANK('TRN-re'!G30),"",'TRN-re'!G30)</f>
        <v>3775.8216299999999</v>
      </c>
      <c r="G128" s="14">
        <f>IF(ISBLANK('Analytical-TUD'!G30),"",'Analytical-TUD'!G30)</f>
        <v>3778.3317930881499</v>
      </c>
      <c r="H128" s="14">
        <f>IF(ISBLANK('Analytical-HTAL1'!G30),"",'Analytical-HTAL1'!G30)</f>
        <v>3778.2</v>
      </c>
      <c r="I128" s="14">
        <f>IF(ISBLANK('Analytical-HTAL2'!G30),"",'Analytical-HTAL2'!G30)</f>
        <v>3779</v>
      </c>
      <c r="J128" s="14">
        <f>IF(ISBLANK('CA-SIS'!G30),"",'CA-SIS'!G30)</f>
        <v>3778</v>
      </c>
      <c r="K128" s="14">
        <f>IF(ISBLANK('E+V1'!G30),"",'E+V1'!G30)</f>
        <v>3776.0269500000004</v>
      </c>
      <c r="L128" s="14" t="str">
        <f>IF(ISBLANK(YourData!G30),"",YourData!G30)</f>
        <v/>
      </c>
      <c r="R128" s="14"/>
      <c r="S128" s="14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customFormat="false" ht="16">
      <c r="A129" s="2" t="s">
        <v>323</v>
      </c>
      <c r="B129" s="14">
        <f>IF(ISBLANK('DOE21E-NREL'!G31),"",'DOE21E-NREL'!G31)</f>
        <v>3769.0504103165299</v>
      </c>
      <c r="C129" s="14">
        <f>IF(ISBLANK('DOE21E-CIEMAT'!G31),"",'DOE21E-CIEMAT'!G31)</f>
        <v>3777.1779999999999</v>
      </c>
      <c r="D129" s="14">
        <f>IF(ISBLANK('CLM2000'!G31),"",'CLM2000'!G31)</f>
        <v>3761</v>
      </c>
      <c r="E129" s="14">
        <f>IF(ISBLANK('TRN-id'!G31),"",'TRN-id'!G31)</f>
        <v>3760.86815999995</v>
      </c>
      <c r="F129" s="14">
        <f>IF(ISBLANK('TRN-re'!G31),"",'TRN-re'!G31)</f>
        <v>3759.6868399999898</v>
      </c>
      <c r="G129" s="14">
        <f>IF(ISBLANK('Analytical-TUD'!G31),"",'Analytical-TUD'!G31)</f>
        <v>3761.3053362061401</v>
      </c>
      <c r="H129" s="14">
        <f>IF(ISBLANK('Analytical-HTAL1'!G31),"",'Analytical-HTAL1'!G31)</f>
        <v>3761.1</v>
      </c>
      <c r="I129" s="14">
        <f>IF(ISBLANK('Analytical-HTAL2'!G31),"",'Analytical-HTAL2'!G31)</f>
        <v>3760.8</v>
      </c>
      <c r="J129" s="14">
        <f>IF(ISBLANK('CA-SIS'!G31),"",'CA-SIS'!G31)</f>
        <v>3761</v>
      </c>
      <c r="K129" s="14">
        <f>IF(ISBLANK('E+V1'!G31),"",'E+V1'!G31)</f>
        <v>3759.036741111111</v>
      </c>
      <c r="L129" s="14" t="str">
        <f>IF(ISBLANK(YourData!G31),"",YourData!G31)</f>
        <v/>
      </c>
      <c r="R129" s="14"/>
      <c r="S129" s="14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customFormat="false" ht="16">
      <c r="A130" s="2" t="s">
        <v>324</v>
      </c>
      <c r="B130" s="14">
        <f>IF(ISBLANK('DOE21E-NREL'!G32),"",'DOE21E-NREL'!G32)</f>
        <v>3808.6166471277847</v>
      </c>
      <c r="C130" s="14">
        <f>IF(ISBLANK('DOE21E-CIEMAT'!G32),"",'DOE21E-CIEMAT'!G32)</f>
        <v>3828.2579999999998</v>
      </c>
      <c r="D130" s="14">
        <f>IF(ISBLANK('CLM2000'!G32),"",'CLM2000'!G32)</f>
        <v>3798</v>
      </c>
      <c r="E130" s="14">
        <f>IF(ISBLANK('TRN-id'!G32),"",'TRN-id'!G32)</f>
        <v>3797.8684799999801</v>
      </c>
      <c r="F130" s="14">
        <f>IF(ISBLANK('TRN-re'!G32),"",'TRN-re'!G32)</f>
        <v>3795.91167</v>
      </c>
      <c r="G130" s="14">
        <f>IF(ISBLANK('Analytical-TUD'!G32),"",'Analytical-TUD'!G32)</f>
        <v>3797.7525320823202</v>
      </c>
      <c r="H130" s="14">
        <f>IF(ISBLANK('Analytical-HTAL1'!G32),"",'Analytical-HTAL1'!G32)</f>
        <v>3798.1</v>
      </c>
      <c r="I130" s="14">
        <f>IF(ISBLANK('Analytical-HTAL2'!G32),"",'Analytical-HTAL2'!G32)</f>
        <v>3798.6</v>
      </c>
      <c r="J130" s="14">
        <f>IF(ISBLANK('CA-SIS'!G32),"",'CA-SIS'!G32)</f>
        <v>3798</v>
      </c>
      <c r="K130" s="14">
        <f>IF(ISBLANK('E+V1'!G32),"",'E+V1'!G32)</f>
        <v>3795.4925550000003</v>
      </c>
      <c r="L130" s="14" t="str">
        <f>IF(ISBLANK(YourData!G32),"",YourData!G32)</f>
        <v/>
      </c>
      <c r="R130" s="14"/>
      <c r="S130" s="14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customFormat="false" ht="16">
      <c r="A131" s="2" t="s">
        <v>325</v>
      </c>
      <c r="B131" s="14">
        <f>IF(ISBLANK('DOE21E-NREL'!G33),"",'DOE21E-NREL'!G33)</f>
        <v>1497.6553341148888</v>
      </c>
      <c r="C131" s="14">
        <f>IF(ISBLANK('DOE21E-CIEMAT'!G33),"",'DOE21E-CIEMAT'!G33)</f>
        <v>1486.857</v>
      </c>
      <c r="D131" s="14">
        <f>IF(ISBLANK('CLM2000'!G33),"",'CLM2000'!G33)</f>
        <v>1493</v>
      </c>
      <c r="E131" s="14">
        <f>IF(ISBLANK('TRN-id'!G33),"",'TRN-id'!G33)</f>
        <v>1492.4851200000201</v>
      </c>
      <c r="F131" s="14">
        <f>IF(ISBLANK('TRN-re'!G33),"",'TRN-re'!G33)</f>
        <v>1492.42302</v>
      </c>
      <c r="G131" s="14">
        <f>IF(ISBLANK('Analytical-TUD'!G33),"",'Analytical-TUD'!G33)</f>
        <v>1493.0269892517099</v>
      </c>
      <c r="H131" s="14">
        <f>IF(ISBLANK('Analytical-HTAL1'!G33),"",'Analytical-HTAL1'!G33)</f>
        <v>1492.7</v>
      </c>
      <c r="I131" s="14">
        <f>IF(ISBLANK('Analytical-HTAL2'!G33),"",'Analytical-HTAL2'!G33)</f>
        <v>1493.1</v>
      </c>
      <c r="J131" s="14">
        <f>IF(ISBLANK('CA-SIS'!G33),"",'CA-SIS'!G33)</f>
        <v>1493</v>
      </c>
      <c r="K131" s="14">
        <f>IF(ISBLANK('E+V1'!G33),"",'E+V1'!G33)</f>
        <v>1491.2209888888888</v>
      </c>
      <c r="L131" s="14" t="str">
        <f>IF(ISBLANK(YourData!G33),"",YourData!G33)</f>
        <v/>
      </c>
      <c r="R131" s="14"/>
      <c r="S131" s="14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customFormat="false" ht="16">
      <c r="A132" s="2" t="s">
        <v>326</v>
      </c>
      <c r="B132" s="14">
        <f>IF(ISBLANK('DOE21E-NREL'!G34),"",'DOE21E-NREL'!G34)</f>
        <v>1606.6822977725678</v>
      </c>
      <c r="C132" s="14">
        <f>IF(ISBLANK('DOE21E-CIEMAT'!G34),"",'DOE21E-CIEMAT'!G34)</f>
        <v>1553.184</v>
      </c>
      <c r="D132" s="14">
        <f>IF(ISBLANK('CLM2000'!G34),"",'CLM2000'!G34)</f>
        <v>1538</v>
      </c>
      <c r="E132" s="14">
        <f>IF(ISBLANK('TRN-id'!G34),"",'TRN-id'!G34)</f>
        <v>1537.81152000002</v>
      </c>
      <c r="F132" s="14">
        <f>IF(ISBLANK('TRN-re'!G34),"",'TRN-re'!G34)</f>
        <v>1537.3001099999999</v>
      </c>
      <c r="G132" s="14">
        <f>IF(ISBLANK('Analytical-TUD'!G34),"",'Analytical-TUD'!G34)</f>
        <v>1537.79385006956</v>
      </c>
      <c r="H132" s="14">
        <f>IF(ISBLANK('Analytical-HTAL1'!G34),"",'Analytical-HTAL1'!G34)</f>
        <v>1538.1</v>
      </c>
      <c r="I132" s="14">
        <f>IF(ISBLANK('Analytical-HTAL2'!G34),"",'Analytical-HTAL2'!G34)</f>
        <v>1537.7</v>
      </c>
      <c r="J132" s="14">
        <f>IF(ISBLANK('CA-SIS'!G34),"",'CA-SIS'!G34)</f>
        <v>1537</v>
      </c>
      <c r="K132" s="14">
        <f>IF(ISBLANK('E+V1'!G34),"",'E+V1'!G34)</f>
        <v>1537.3461172222223</v>
      </c>
      <c r="L132" s="14" t="str">
        <f>IF(ISBLANK(YourData!G34),"",YourData!G34)</f>
        <v/>
      </c>
      <c r="R132" s="14"/>
      <c r="S132" s="14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customFormat="false" ht="16">
      <c r="A133" s="2" t="s">
        <v>327</v>
      </c>
      <c r="B133" s="14">
        <f>IF(ISBLANK('DOE21E-NREL'!G35),"",'DOE21E-NREL'!G35)</f>
        <v>1652.6963657678784</v>
      </c>
      <c r="C133" s="14">
        <f>IF(ISBLANK('DOE21E-CIEMAT'!G35),"",'DOE21E-CIEMAT'!G35)</f>
        <v>1608.0940000000001</v>
      </c>
      <c r="D133" s="14">
        <f>IF(ISBLANK('CLM2000'!G35),"",'CLM2000'!G35)</f>
        <v>1578</v>
      </c>
      <c r="E133" s="14">
        <f>IF(ISBLANK('TRN-id'!G35),"",'TRN-id'!G35)</f>
        <v>1577.7283199999899</v>
      </c>
      <c r="F133" s="14">
        <f>IF(ISBLANK('TRN-re'!G35),"",'TRN-re'!G35)</f>
        <v>1577.1232600000001</v>
      </c>
      <c r="G133" s="14">
        <f>IF(ISBLANK('Analytical-TUD'!G35),"",'Analytical-TUD'!G35)</f>
        <v>1577.60072805147</v>
      </c>
      <c r="H133" s="14">
        <f>IF(ISBLANK('Analytical-HTAL1'!G35),"",'Analytical-HTAL1'!G35)</f>
        <v>1578.1</v>
      </c>
      <c r="I133" s="14">
        <f>IF(ISBLANK('Analytical-HTAL2'!G35),"",'Analytical-HTAL2'!G35)</f>
        <v>1577.7</v>
      </c>
      <c r="J133" s="14">
        <f>IF(ISBLANK('CA-SIS'!G35),"",'CA-SIS'!G35)</f>
        <v>1548</v>
      </c>
      <c r="K133" s="14">
        <f>IF(ISBLANK('E+V1'!G35),"",'E+V1'!G35)</f>
        <v>1576.6014397222223</v>
      </c>
      <c r="L133" s="14" t="str">
        <f>IF(ISBLANK(YourData!G35),"",YourData!G35)</f>
        <v/>
      </c>
      <c r="R133" s="14"/>
      <c r="S133" s="14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customFormat="false" ht="16">
      <c r="A134" s="2" t="s">
        <v>328</v>
      </c>
      <c r="B134" s="14">
        <f>IF(ISBLANK('DOE21E-NREL'!G36),"",'DOE21E-NREL'!G36)</f>
        <v>212.19226260257915</v>
      </c>
      <c r="C134" s="14">
        <f>IF(ISBLANK('DOE21E-CIEMAT'!G36),"",'DOE21E-CIEMAT'!G36)</f>
        <v>203.00700000000001</v>
      </c>
      <c r="D134" s="14">
        <f>IF(ISBLANK('CLM2000'!G36),"",'CLM2000'!G36)</f>
        <v>208</v>
      </c>
      <c r="E134" s="14">
        <f>IF(ISBLANK('TRN-id'!G36),"",'TRN-id'!G36)</f>
        <v>207.58886399999901</v>
      </c>
      <c r="F134" s="14">
        <f>IF(ISBLANK('TRN-re'!G36),"",'TRN-re'!G36)</f>
        <v>208.02347</v>
      </c>
      <c r="G134" s="14">
        <f>IF(ISBLANK('Analytical-TUD'!G36),"",'Analytical-TUD'!G36)</f>
        <v>207.812313789174</v>
      </c>
      <c r="H134" s="14">
        <f>IF(ISBLANK('Analytical-HTAL1'!G36),"",'Analytical-HTAL1'!G36)</f>
        <v>207.7</v>
      </c>
      <c r="I134" s="14">
        <f>IF(ISBLANK('Analytical-HTAL2'!G36),"",'Analytical-HTAL2'!G36)</f>
        <v>207.9</v>
      </c>
      <c r="J134" s="14">
        <f>IF(ISBLANK('CA-SIS'!G36),"",'CA-SIS'!G36)</f>
        <v>208</v>
      </c>
      <c r="K134" s="14">
        <f>IF(ISBLANK('E+V1'!G36),"",'E+V1'!G36)</f>
        <v>206.36539055555556</v>
      </c>
      <c r="L134" s="14" t="str">
        <f>IF(ISBLANK(YourData!G36),"",YourData!G36)</f>
        <v/>
      </c>
      <c r="R134" s="14"/>
      <c r="S134" s="14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customFormat="false" ht="16">
      <c r="A135" s="2" t="s">
        <v>329</v>
      </c>
      <c r="B135" s="14">
        <f>IF(ISBLANK('DOE21E-NREL'!G37),"",'DOE21E-NREL'!G37)</f>
        <v>235.05275498241497</v>
      </c>
      <c r="C135" s="14">
        <f>IF(ISBLANK('DOE21E-CIEMAT'!G37),"",'DOE21E-CIEMAT'!G37)</f>
        <v>225.64</v>
      </c>
      <c r="D135" s="14">
        <f>IF(ISBLANK('CLM2000'!G37),"",'CLM2000'!G37)</f>
        <v>232</v>
      </c>
      <c r="E135" s="14">
        <f>IF(ISBLANK('TRN-id'!G37),"",'TRN-id'!G37)</f>
        <v>231.35078399999699</v>
      </c>
      <c r="F135" s="14">
        <f>IF(ISBLANK('TRN-re'!G37),"",'TRN-re'!G37)</f>
        <v>231.73351699999901</v>
      </c>
      <c r="G135" s="14">
        <f>IF(ISBLANK('Analytical-TUD'!G37),"",'Analytical-TUD'!G37)</f>
        <v>231.64495987296601</v>
      </c>
      <c r="H135" s="14">
        <f>IF(ISBLANK('Analytical-HTAL1'!G37),"",'Analytical-HTAL1'!G37)</f>
        <v>231.6</v>
      </c>
      <c r="I135" s="14">
        <f>IF(ISBLANK('Analytical-HTAL2'!G37),"",'Analytical-HTAL2'!G37)</f>
        <v>231.6</v>
      </c>
      <c r="J135" s="14">
        <f>IF(ISBLANK('CA-SIS'!G37),"",'CA-SIS'!G37)</f>
        <v>232</v>
      </c>
      <c r="K135" s="14">
        <f>IF(ISBLANK('E+V1'!G37),"",'E+V1'!G37)</f>
        <v>229.55626999999998</v>
      </c>
      <c r="L135" s="14" t="str">
        <f>IF(ISBLANK(YourData!G37),"",YourData!G37)</f>
        <v/>
      </c>
      <c r="R135" s="14"/>
      <c r="S135" s="14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customFormat="false" ht="16">
      <c r="A136" s="2"/>
      <c r="B136" s="14">
        <f>IF(ISBLANK('DOE21E-NREL'!G38),"",'DOE21E-NREL'!G38)</f>
        <v>4302.7549824150065</v>
      </c>
      <c r="C136" s="14">
        <f>IF(ISBLANK('DOE21E-CIEMAT'!G38),"",'DOE21E-CIEMAT'!G38)</f>
        <v>4313.1760000000004</v>
      </c>
      <c r="D136" s="14">
        <f>IF(ISBLANK('CLM2000'!G38),"",'CLM2000'!G38)</f>
        <v>4215</v>
      </c>
      <c r="E136" s="14">
        <f>IF(ISBLANK('TRN-id'!G38),"",'TRN-id'!G38)</f>
        <v>4276.5407999999597</v>
      </c>
      <c r="F136" s="14">
        <f>IF(ISBLANK('TRN-re'!G38),"",'TRN-re'!G38)</f>
        <v>4276.5407999999597</v>
      </c>
      <c r="G136" s="14">
        <f>IF(ISBLANK('Analytical-TUD'!G38),"",'Analytical-TUD'!G38)</f>
        <v>4276.6945136592203</v>
      </c>
      <c r="H136" s="14">
        <f>IF(ISBLANK('Analytical-HTAL1'!G38),"",'Analytical-HTAL1'!G38)</f>
        <v>4276.8</v>
      </c>
      <c r="I136" s="14">
        <f>IF(ISBLANK('Analytical-HTAL2'!G38),"",'Analytical-HTAL2'!G38)</f>
        <v>4276.8</v>
      </c>
      <c r="J136" s="14">
        <f>IF(ISBLANK('CA-SIS'!G38),"",'CA-SIS'!G38)</f>
        <v>4276</v>
      </c>
      <c r="K136" s="14">
        <f>IF(ISBLANK('E+V1'!G38),"",'E+V1'!G38)</f>
        <v>4274.2566583333328</v>
      </c>
      <c r="L136" s="14" t="str">
        <f>IF(ISBLANK(YourData!G38),"",YourData!G38)</f>
        <v/>
      </c>
      <c r="R136" s="14"/>
      <c r="S136" s="14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customFormat="false" ht="16">
      <c r="A137" s="2"/>
      <c r="B137" s="14"/>
      <c r="C137" s="14"/>
      <c r="D137" s="14"/>
      <c r="E137" s="14"/>
      <c r="F137" s="14"/>
      <c r="G137" s="14"/>
      <c r="H137" s="2"/>
      <c r="I137" s="14"/>
      <c r="J137" s="14"/>
      <c r="K137" s="14"/>
      <c r="L137" s="14"/>
      <c r="R137" s="14"/>
      <c r="S137" s="14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customFormat="false" ht="16">
      <c r="A138" s="2"/>
      <c r="B138" s="14"/>
      <c r="C138" s="14"/>
      <c r="D138" s="14"/>
      <c r="E138" s="14"/>
      <c r="F138" s="14"/>
      <c r="G138" s="14"/>
      <c r="H138" s="2"/>
      <c r="I138" s="14"/>
      <c r="J138" s="14"/>
      <c r="K138" s="14"/>
      <c r="L138" s="14"/>
      <c r="R138" s="14"/>
      <c r="S138" s="14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customFormat="false" ht="16">
      <c r="A139" s="2" t="s">
        <v>58</v>
      </c>
      <c r="B139" s="14"/>
      <c r="C139" s="14"/>
      <c r="D139" s="14"/>
      <c r="E139" s="14"/>
      <c r="F139" s="14"/>
      <c r="G139" s="14"/>
      <c r="H139" s="2"/>
      <c r="I139" s="14"/>
      <c r="J139" s="14"/>
      <c r="K139" s="14"/>
      <c r="L139" s="14"/>
      <c r="R139" s="14"/>
      <c r="S139" s="14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customFormat="false" ht="16">
      <c r="A140" s="2"/>
      <c r="B140" s="14"/>
      <c r="C140" s="14"/>
      <c r="D140" s="14"/>
      <c r="E140" s="14"/>
      <c r="F140" s="14"/>
      <c r="G140" s="14"/>
      <c r="H140" s="2"/>
      <c r="I140" s="14"/>
      <c r="J140" s="14"/>
      <c r="K140" s="14"/>
      <c r="L140" s="14"/>
      <c r="R140" s="14"/>
      <c r="S140" s="14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customFormat="false" ht="16">
      <c r="A141" s="2"/>
      <c r="B141" s="11" t="s">
        <v>37</v>
      </c>
      <c r="C141" s="11" t="s">
        <v>37</v>
      </c>
      <c r="D141" s="11" t="s">
        <v>38</v>
      </c>
      <c r="E141" s="11" t="s">
        <v>39</v>
      </c>
      <c r="F141" s="11" t="s">
        <v>39</v>
      </c>
      <c r="G141" s="11" t="s">
        <v>40</v>
      </c>
      <c r="H141" s="11" t="s">
        <v>40</v>
      </c>
      <c r="I141" s="11" t="s">
        <v>40</v>
      </c>
      <c r="J141" s="13" t="s">
        <v>41</v>
      </c>
      <c r="K141" s="13" t="s">
        <v>42</v>
      </c>
      <c r="L141" s="13" t="str">
        <f>YourData!$J$4</f>
        <v>Tested Prg</v>
      </c>
      <c r="R141" s="14"/>
      <c r="S141" s="14"/>
      <c r="T141" s="2"/>
      <c r="U141" s="2"/>
      <c r="V141" s="2"/>
      <c r="W141" s="2"/>
      <c r="X141" s="2"/>
      <c r="Y141" s="2"/>
      <c r="Z141" s="2"/>
      <c r="AA141" s="2"/>
      <c r="AB141" s="2"/>
    </row>
    <row r="142" spans="2:28" customFormat="false" ht="16">
      <c r="B142" s="11" t="s">
        <v>43</v>
      </c>
      <c r="C142" s="11" t="s">
        <v>44</v>
      </c>
      <c r="D142" s="11" t="s">
        <v>45</v>
      </c>
      <c r="E142" s="11" t="s">
        <v>46</v>
      </c>
      <c r="F142" s="11" t="s">
        <v>47</v>
      </c>
      <c r="G142" s="11" t="s">
        <v>48</v>
      </c>
      <c r="H142" s="11" t="s">
        <v>49</v>
      </c>
      <c r="I142" s="11" t="s">
        <v>50</v>
      </c>
      <c r="J142" s="13" t="s">
        <v>253</v>
      </c>
      <c r="K142" s="13" t="s">
        <v>52</v>
      </c>
      <c r="L142" s="13" t="str">
        <f>YourData!$J$8</f>
        <v>Org</v>
      </c>
      <c r="R142" s="14"/>
      <c r="S142" s="14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customFormat="false" ht="16">
      <c r="A143" s="2" t="s">
        <v>330</v>
      </c>
      <c r="B143" s="14">
        <f>IF(ISBLANK('DOE21E-NREL'!H25),"",'DOE21E-NREL'!H25)</f>
        <v>0</v>
      </c>
      <c r="C143" s="14">
        <f>IF(ISBLANK('DOE21E-CIEMAT'!H25),"",'DOE21E-CIEMAT'!H25)</f>
        <v>0</v>
      </c>
      <c r="D143" s="14">
        <f>IF(ISBLANK('CLM2000'!H25),"",'CLM2000'!H25)</f>
        <v>0</v>
      </c>
      <c r="E143" s="14">
        <f>IF(ISBLANK('TRN-id'!H25),"",'TRN-id'!H25)</f>
        <v>0</v>
      </c>
      <c r="F143" s="14">
        <f>IF(ISBLANK('TRN-re'!H25),"",'TRN-re'!H25)</f>
        <v>3.3137916779999903E-14</v>
      </c>
      <c r="G143" s="14">
        <f>IF(ISBLANK('Analytical-TUD'!H25),"",'Analytical-TUD'!H25)</f>
        <v>0</v>
      </c>
      <c r="H143" s="14">
        <f>IF(ISBLANK('Analytical-HTAL1'!H25),"",'Analytical-HTAL1'!H25)</f>
        <v>0</v>
      </c>
      <c r="I143" s="14">
        <f>IF(ISBLANK('Analytical-HTAL2'!H25),"",'Analytical-HTAL2'!H25)</f>
        <v>0</v>
      </c>
      <c r="J143" s="14">
        <f>IF(ISBLANK('CA-SIS'!H25),"",'CA-SIS'!H25)</f>
        <v>0</v>
      </c>
      <c r="K143" s="14">
        <f>IF(ISBLANK('E+V1'!H25),"",'E+V1'!H25)</f>
        <v>4.9461111107120814E-3</v>
      </c>
      <c r="L143" s="14" t="str">
        <f>IF(ISBLANK(YourData!H25),"",YourData!H25)</f>
        <v/>
      </c>
      <c r="R143" s="14"/>
      <c r="S143" s="14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customFormat="false" ht="16">
      <c r="A144" s="2" t="s">
        <v>317</v>
      </c>
      <c r="B144" s="14">
        <f>IF(ISBLANK('DOE21E-NREL'!H26),"",'DOE21E-NREL'!H26)</f>
        <v>0</v>
      </c>
      <c r="C144" s="14">
        <f>IF(ISBLANK('DOE21E-CIEMAT'!H26),"",'DOE21E-CIEMAT'!H26)</f>
        <v>0</v>
      </c>
      <c r="D144" s="14">
        <f>IF(ISBLANK('CLM2000'!H26),"",'CLM2000'!H26)</f>
        <v>0</v>
      </c>
      <c r="E144" s="14">
        <f>IF(ISBLANK('TRN-id'!H26),"",'TRN-id'!H26)</f>
        <v>0</v>
      </c>
      <c r="F144" s="14">
        <f>IF(ISBLANK('TRN-re'!H26),"",'TRN-re'!H26)</f>
        <v>2.6911818000000001E-15</v>
      </c>
      <c r="G144" s="14">
        <f>IF(ISBLANK('Analytical-TUD'!H26),"",'Analytical-TUD'!H26)</f>
        <v>0</v>
      </c>
      <c r="H144" s="14">
        <f>IF(ISBLANK('Analytical-HTAL1'!H26),"",'Analytical-HTAL1'!H26)</f>
        <v>0</v>
      </c>
      <c r="I144" s="14">
        <f>IF(ISBLANK('Analytical-HTAL2'!H26),"",'Analytical-HTAL2'!H26)</f>
        <v>0</v>
      </c>
      <c r="J144" s="14">
        <f>IF(ISBLANK('CA-SIS'!H26),"",'CA-SIS'!H26)</f>
        <v>0</v>
      </c>
      <c r="K144" s="14">
        <f>IF(ISBLANK('E+V1'!H26),"",'E+V1'!H26)</f>
        <v>3.7099999999554711E-3</v>
      </c>
      <c r="L144" s="14" t="str">
        <f>IF(ISBLANK(YourData!H26),"",YourData!H26)</f>
        <v/>
      </c>
      <c r="R144" s="14"/>
      <c r="S144" s="14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customFormat="false" ht="16">
      <c r="A145" s="2" t="s">
        <v>318</v>
      </c>
      <c r="B145" s="14">
        <f>IF(ISBLANK('DOE21E-NREL'!H27),"",'DOE21E-NREL'!H27)</f>
        <v>0</v>
      </c>
      <c r="C145" s="14">
        <f>IF(ISBLANK('DOE21E-CIEMAT'!H27),"",'DOE21E-CIEMAT'!H27)</f>
        <v>0</v>
      </c>
      <c r="D145" s="14">
        <f>IF(ISBLANK('CLM2000'!H27),"",'CLM2000'!H27)</f>
        <v>0</v>
      </c>
      <c r="E145" s="14">
        <f>IF(ISBLANK('TRN-id'!H27),"",'TRN-id'!H27)</f>
        <v>0</v>
      </c>
      <c r="F145" s="14">
        <f>IF(ISBLANK('TRN-re'!H27),"",'TRN-re'!H27)</f>
        <v>3.8102884200000001E-15</v>
      </c>
      <c r="G145" s="14">
        <f>IF(ISBLANK('Analytical-TUD'!H27),"",'Analytical-TUD'!H27)</f>
        <v>0</v>
      </c>
      <c r="H145" s="14">
        <f>IF(ISBLANK('Analytical-HTAL1'!H27),"",'Analytical-HTAL1'!H27)</f>
        <v>0</v>
      </c>
      <c r="I145" s="14">
        <f>IF(ISBLANK('Analytical-HTAL2'!H27),"",'Analytical-HTAL2'!H27)</f>
        <v>0</v>
      </c>
      <c r="J145" s="14">
        <f>IF(ISBLANK('CA-SIS'!H27),"",'CA-SIS'!H27)</f>
        <v>0</v>
      </c>
      <c r="K145" s="14">
        <f>IF(ISBLANK('E+V1'!H27),"",'E+V1'!H27)</f>
        <v>4.2294444442632084E-3</v>
      </c>
      <c r="L145" s="14" t="str">
        <f>IF(ISBLANK(YourData!H27),"",YourData!H27)</f>
        <v/>
      </c>
      <c r="R145" s="14"/>
      <c r="S145" s="14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customFormat="false" ht="16">
      <c r="A146" s="2" t="s">
        <v>319</v>
      </c>
      <c r="B146" s="14">
        <f>IF(ISBLANK('DOE21E-NREL'!H28),"",'DOE21E-NREL'!H28)</f>
        <v>0</v>
      </c>
      <c r="C146" s="14">
        <f>IF(ISBLANK('DOE21E-CIEMAT'!H28),"",'DOE21E-CIEMAT'!H28)</f>
        <v>0</v>
      </c>
      <c r="D146" s="14">
        <f>IF(ISBLANK('CLM2000'!H28),"",'CLM2000'!H28)</f>
        <v>0</v>
      </c>
      <c r="E146" s="14">
        <f>IF(ISBLANK('TRN-id'!H28),"",'TRN-id'!H28)</f>
        <v>0</v>
      </c>
      <c r="F146" s="14">
        <f>IF(ISBLANK('TRN-re'!H28),"",'TRN-re'!H28)</f>
        <v>3.1414859400000099E-14</v>
      </c>
      <c r="G146" s="14">
        <f>IF(ISBLANK('Analytical-TUD'!H28),"",'Analytical-TUD'!H28)</f>
        <v>0</v>
      </c>
      <c r="H146" s="14">
        <f>IF(ISBLANK('Analytical-HTAL1'!H28),"",'Analytical-HTAL1'!H28)</f>
        <v>0</v>
      </c>
      <c r="I146" s="14">
        <f>IF(ISBLANK('Analytical-HTAL2'!H28),"",'Analytical-HTAL2'!H28)</f>
        <v>0</v>
      </c>
      <c r="J146" s="14">
        <f>IF(ISBLANK('CA-SIS'!H28),"",'CA-SIS'!H28)</f>
        <v>0</v>
      </c>
      <c r="K146" s="14">
        <f>IF(ISBLANK('E+V1'!H28),"",'E+V1'!H28)</f>
        <v>7.9500000001075932E-4</v>
      </c>
      <c r="L146" s="14" t="str">
        <f>IF(ISBLANK(YourData!H28),"",YourData!H28)</f>
        <v/>
      </c>
      <c r="R146" s="14"/>
      <c r="S146" s="14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customFormat="false" ht="16">
      <c r="A147" s="2" t="s">
        <v>320</v>
      </c>
      <c r="B147" s="14">
        <f>IF(ISBLANK('DOE21E-NREL'!H29),"",'DOE21E-NREL'!H29)</f>
        <v>0</v>
      </c>
      <c r="C147" s="14">
        <f>IF(ISBLANK('DOE21E-CIEMAT'!H29),"",'DOE21E-CIEMAT'!H29)</f>
        <v>0</v>
      </c>
      <c r="D147" s="14">
        <f>IF(ISBLANK('CLM2000'!H29),"",'CLM2000'!H29)</f>
        <v>0</v>
      </c>
      <c r="E147" s="14">
        <f>IF(ISBLANK('TRN-id'!H29),"",'TRN-id'!H29)</f>
        <v>0</v>
      </c>
      <c r="F147" s="14">
        <f>IF(ISBLANK('TRN-re'!H29),"",'TRN-re'!H29)</f>
        <v>-2.7533489999999998E-16</v>
      </c>
      <c r="G147" s="14">
        <f>IF(ISBLANK('Analytical-TUD'!H29),"",'Analytical-TUD'!H29)</f>
        <v>0</v>
      </c>
      <c r="H147" s="14">
        <f>IF(ISBLANK('Analytical-HTAL1'!H29),"",'Analytical-HTAL1'!H29)</f>
        <v>0</v>
      </c>
      <c r="I147" s="14">
        <f>IF(ISBLANK('Analytical-HTAL2'!H29),"",'Analytical-HTAL2'!H29)</f>
        <v>0</v>
      </c>
      <c r="J147" s="14">
        <f>IF(ISBLANK('CA-SIS'!H29),"",'CA-SIS'!H29)</f>
        <v>0</v>
      </c>
      <c r="K147" s="14">
        <f>IF(ISBLANK('E+V1'!H29),"",'E+V1'!H29)</f>
        <v>6.7805555556788022E-4</v>
      </c>
      <c r="L147" s="14" t="str">
        <f>IF(ISBLANK(YourData!H29),"",YourData!H29)</f>
        <v/>
      </c>
      <c r="R147" s="14"/>
      <c r="S147" s="14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customFormat="false" ht="16">
      <c r="A148" s="2" t="s">
        <v>321</v>
      </c>
      <c r="B148" s="14">
        <f>IF(ISBLANK('DOE21E-NREL'!H30),"",'DOE21E-NREL'!H30)</f>
        <v>741.50058616647129</v>
      </c>
      <c r="C148" s="14">
        <f>IF(ISBLANK('DOE21E-CIEMAT'!H30),"",'DOE21E-CIEMAT'!H30)</f>
        <v>739.2</v>
      </c>
      <c r="D148" s="14">
        <f>IF(ISBLANK('CLM2000'!H30),"",'CLM2000'!H30)</f>
        <v>739</v>
      </c>
      <c r="E148" s="14">
        <f>IF(ISBLANK('TRN-id'!H30),"",'TRN-id'!H30)</f>
        <v>739.20000000000903</v>
      </c>
      <c r="F148" s="14">
        <f>IF(ISBLANK('TRN-re'!H30),"",'TRN-re'!H30)</f>
        <v>739.20686999999998</v>
      </c>
      <c r="G148" s="14">
        <f>IF(ISBLANK('Analytical-TUD'!H30),"",'Analytical-TUD'!H30)</f>
        <v>739.19558892383304</v>
      </c>
      <c r="H148" s="14">
        <f>IF(ISBLANK('Analytical-HTAL1'!H30),"",'Analytical-HTAL1'!H30)</f>
        <v>739.2</v>
      </c>
      <c r="I148" s="14">
        <f>IF(ISBLANK('Analytical-HTAL2'!H30),"",'Analytical-HTAL2'!H30)</f>
        <v>739.4</v>
      </c>
      <c r="J148" s="14">
        <f>IF(ISBLANK('CA-SIS'!H30),"",'CA-SIS'!H30)</f>
        <v>739</v>
      </c>
      <c r="K148" s="14">
        <f>IF(ISBLANK('E+V1'!H30),"",'E+V1'!H30)</f>
        <v>732.69557444444399</v>
      </c>
      <c r="L148" s="14" t="str">
        <f>IF(ISBLANK(YourData!H30),"",YourData!H30)</f>
        <v/>
      </c>
      <c r="R148" s="14"/>
      <c r="S148" s="14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customFormat="false" ht="16">
      <c r="A149" s="2" t="s">
        <v>322</v>
      </c>
      <c r="B149" s="14">
        <f>IF(ISBLANK('DOE21E-NREL'!H31),"",'DOE21E-NREL'!H31)</f>
        <v>739.4490035169988</v>
      </c>
      <c r="C149" s="14">
        <f>IF(ISBLANK('DOE21E-CIEMAT'!H31),"",'DOE21E-CIEMAT'!H31)</f>
        <v>739.2</v>
      </c>
      <c r="D149" s="14">
        <f>IF(ISBLANK('CLM2000'!H31),"",'CLM2000'!H31)</f>
        <v>739</v>
      </c>
      <c r="E149" s="14">
        <f>IF(ISBLANK('TRN-id'!H31),"",'TRN-id'!H31)</f>
        <v>739.20000000000903</v>
      </c>
      <c r="F149" s="14">
        <f>IF(ISBLANK('TRN-re'!H31),"",'TRN-re'!H31)</f>
        <v>739.19465999999898</v>
      </c>
      <c r="G149" s="14">
        <f>IF(ISBLANK('Analytical-TUD'!H31),"",'Analytical-TUD'!H31)</f>
        <v>739.23957292481805</v>
      </c>
      <c r="H149" s="14">
        <f>IF(ISBLANK('Analytical-HTAL1'!H31),"",'Analytical-HTAL1'!H31)</f>
        <v>739.2</v>
      </c>
      <c r="I149" s="14">
        <f>IF(ISBLANK('Analytical-HTAL2'!H31),"",'Analytical-HTAL2'!H31)</f>
        <v>739.1</v>
      </c>
      <c r="J149" s="14">
        <f>IF(ISBLANK('CA-SIS'!H31),"",'CA-SIS'!H31)</f>
        <v>740</v>
      </c>
      <c r="K149" s="14">
        <f>IF(ISBLANK('E+V1'!H31),"",'E+V1'!H31)</f>
        <v>732.01191888888934</v>
      </c>
      <c r="L149" s="14" t="str">
        <f>IF(ISBLANK(YourData!H31),"",YourData!H31)</f>
        <v/>
      </c>
      <c r="R149" s="14"/>
      <c r="S149" s="14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customFormat="false" ht="16">
      <c r="A150" s="2" t="s">
        <v>323</v>
      </c>
      <c r="B150" s="14">
        <f>IF(ISBLANK('DOE21E-NREL'!H32),"",'DOE21E-NREL'!H32)</f>
        <v>740.32825322391557</v>
      </c>
      <c r="C150" s="14">
        <f>IF(ISBLANK('DOE21E-CIEMAT'!H32),"",'DOE21E-CIEMAT'!H32)</f>
        <v>739.2</v>
      </c>
      <c r="D150" s="14">
        <f>IF(ISBLANK('CLM2000'!H32),"",'CLM2000'!H32)</f>
        <v>739</v>
      </c>
      <c r="E150" s="14">
        <f>IF(ISBLANK('TRN-id'!H32),"",'TRN-id'!H32)</f>
        <v>739.20000000000903</v>
      </c>
      <c r="F150" s="14">
        <f>IF(ISBLANK('TRN-re'!H32),"",'TRN-re'!H32)</f>
        <v>739.18917999999599</v>
      </c>
      <c r="G150" s="14">
        <f>IF(ISBLANK('Analytical-TUD'!H32),"",'Analytical-TUD'!H32)</f>
        <v>739.24543494157797</v>
      </c>
      <c r="H150" s="14">
        <f>IF(ISBLANK('Analytical-HTAL1'!H32),"",'Analytical-HTAL1'!H32)</f>
        <v>739.2</v>
      </c>
      <c r="I150" s="14">
        <f>IF(ISBLANK('Analytical-HTAL2'!H32),"",'Analytical-HTAL2'!H32)</f>
        <v>739.3</v>
      </c>
      <c r="J150" s="14">
        <f>IF(ISBLANK('CA-SIS'!H32),"",'CA-SIS'!H32)</f>
        <v>740</v>
      </c>
      <c r="K150" s="14">
        <f>IF(ISBLANK('E+V1'!H32),"",'E+V1'!H32)</f>
        <v>733.1666877777775</v>
      </c>
      <c r="L150" s="14" t="str">
        <f>IF(ISBLANK(YourData!H32),"",YourData!H32)</f>
        <v/>
      </c>
      <c r="R150" s="14"/>
      <c r="S150" s="14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customFormat="false" ht="16">
      <c r="A151" s="2" t="s">
        <v>324</v>
      </c>
      <c r="B151" s="14">
        <f>IF(ISBLANK('DOE21E-NREL'!H33),"",'DOE21E-NREL'!H33)</f>
        <v>738.86283704572099</v>
      </c>
      <c r="C151" s="14">
        <f>IF(ISBLANK('DOE21E-CIEMAT'!H33),"",'DOE21E-CIEMAT'!H33)</f>
        <v>739.2</v>
      </c>
      <c r="D151" s="14">
        <f>IF(ISBLANK('CLM2000'!H33),"",'CLM2000'!H33)</f>
        <v>739</v>
      </c>
      <c r="E151" s="14">
        <f>IF(ISBLANK('TRN-id'!H33),"",'TRN-id'!H33)</f>
        <v>739.20000000000903</v>
      </c>
      <c r="F151" s="14">
        <f>IF(ISBLANK('TRN-re'!H33),"",'TRN-re'!H33)</f>
        <v>739.21151999999597</v>
      </c>
      <c r="G151" s="14">
        <f>IF(ISBLANK('Analytical-TUD'!H33),"",'Analytical-TUD'!H33)</f>
        <v>739.31569662234199</v>
      </c>
      <c r="H151" s="14">
        <f>IF(ISBLANK('Analytical-HTAL1'!H33),"",'Analytical-HTAL1'!H33)</f>
        <v>739.2</v>
      </c>
      <c r="I151" s="14">
        <f>IF(ISBLANK('Analytical-HTAL2'!H33),"",'Analytical-HTAL2'!H33)</f>
        <v>739.4</v>
      </c>
      <c r="J151" s="14">
        <f>IF(ISBLANK('CA-SIS'!H33),"",'CA-SIS'!H33)</f>
        <v>740</v>
      </c>
      <c r="K151" s="14">
        <f>IF(ISBLANK('E+V1'!H33),"",'E+V1'!H33)</f>
        <v>733.64667944444454</v>
      </c>
      <c r="L151" s="14" t="str">
        <f>IF(ISBLANK(YourData!H33),"",YourData!H33)</f>
        <v/>
      </c>
      <c r="R151" s="14"/>
      <c r="S151" s="14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customFormat="false" ht="16">
      <c r="A152" s="2" t="s">
        <v>325</v>
      </c>
      <c r="B152" s="14">
        <f>IF(ISBLANK('DOE21E-NREL'!H34),"",'DOE21E-NREL'!H34)</f>
        <v>2927.9015240328254</v>
      </c>
      <c r="C152" s="14">
        <f>IF(ISBLANK('DOE21E-CIEMAT'!H34),"",'DOE21E-CIEMAT'!H34)</f>
        <v>2956.8</v>
      </c>
      <c r="D152" s="14">
        <f>IF(ISBLANK('CLM2000'!H34),"",'CLM2000'!H34)</f>
        <v>2957</v>
      </c>
      <c r="E152" s="14">
        <f>IF(ISBLANK('TRN-id'!H34),"",'TRN-id'!H34)</f>
        <v>2956.8000000000402</v>
      </c>
      <c r="F152" s="14">
        <f>IF(ISBLANK('TRN-re'!H34),"",'TRN-re'!H34)</f>
        <v>2956.7992399999998</v>
      </c>
      <c r="G152" s="14">
        <f>IF(ISBLANK('Analytical-TUD'!H34),"",'Analytical-TUD'!H34)</f>
        <v>2957.4712615407998</v>
      </c>
      <c r="H152" s="14">
        <f>IF(ISBLANK('Analytical-HTAL1'!H34),"",'Analytical-HTAL1'!H34)</f>
        <v>2956.8</v>
      </c>
      <c r="I152" s="14">
        <f>IF(ISBLANK('Analytical-HTAL2'!H34),"",'Analytical-HTAL2'!H34)</f>
        <v>2956.1</v>
      </c>
      <c r="J152" s="14">
        <f>IF(ISBLANK('CA-SIS'!H34),"",'CA-SIS'!H34)</f>
        <v>2958</v>
      </c>
      <c r="K152" s="14">
        <f>IF(ISBLANK('E+V1'!H34),"",'E+V1'!H34)</f>
        <v>2943.8619316666664</v>
      </c>
      <c r="L152" s="14" t="str">
        <f>IF(ISBLANK(YourData!H34),"",YourData!H34)</f>
        <v/>
      </c>
      <c r="R152" s="14"/>
      <c r="S152" s="14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customFormat="false" ht="16">
      <c r="A153" s="2" t="s">
        <v>326</v>
      </c>
      <c r="B153" s="14">
        <f>IF(ISBLANK('DOE21E-NREL'!H35),"",'DOE21E-NREL'!H35)</f>
        <v>2929.9531066822979</v>
      </c>
      <c r="C153" s="14">
        <f>IF(ISBLANK('DOE21E-CIEMAT'!H35),"",'DOE21E-CIEMAT'!H35)</f>
        <v>2956.8</v>
      </c>
      <c r="D153" s="14">
        <f>IF(ISBLANK('CLM2000'!H35),"",'CLM2000'!H35)</f>
        <v>2957</v>
      </c>
      <c r="E153" s="14">
        <f>IF(ISBLANK('TRN-id'!H35),"",'TRN-id'!H35)</f>
        <v>2956.8000000000402</v>
      </c>
      <c r="F153" s="14">
        <f>IF(ISBLANK('TRN-re'!H35),"",'TRN-re'!H35)</f>
        <v>2956.8194600000002</v>
      </c>
      <c r="G153" s="14">
        <f>IF(ISBLANK('Analytical-TUD'!H35),"",'Analytical-TUD'!H35)</f>
        <v>2957.5223705233002</v>
      </c>
      <c r="H153" s="14">
        <f>IF(ISBLANK('Analytical-HTAL1'!H35),"",'Analytical-HTAL1'!H35)</f>
        <v>2956.8</v>
      </c>
      <c r="I153" s="14">
        <f>IF(ISBLANK('Analytical-HTAL2'!H35),"",'Analytical-HTAL2'!H35)</f>
        <v>2956.2</v>
      </c>
      <c r="J153" s="14">
        <f>IF(ISBLANK('CA-SIS'!H35),"",'CA-SIS'!H35)</f>
        <v>2959</v>
      </c>
      <c r="K153" s="14">
        <f>IF(ISBLANK('E+V1'!H35),"",'E+V1'!H35)</f>
        <v>2945.9884330555551</v>
      </c>
      <c r="L153" s="14" t="str">
        <f>IF(ISBLANK(YourData!H35),"",YourData!H35)</f>
        <v/>
      </c>
      <c r="R153" s="14"/>
      <c r="S153" s="14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customFormat="false" ht="16">
      <c r="A154" s="2" t="s">
        <v>327</v>
      </c>
      <c r="B154" s="14">
        <f>IF(ISBLANK('DOE21E-NREL'!H36),"",'DOE21E-NREL'!H36)</f>
        <v>366.35404454865181</v>
      </c>
      <c r="C154" s="14">
        <f>IF(ISBLANK('DOE21E-CIEMAT'!H36),"",'DOE21E-CIEMAT'!H36)</f>
        <v>369.6</v>
      </c>
      <c r="D154" s="14">
        <f>IF(ISBLANK('CLM2000'!H36),"",'CLM2000'!H36)</f>
        <v>370</v>
      </c>
      <c r="E154" s="14">
        <f>IF(ISBLANK('TRN-id'!H36),"",'TRN-id'!H36)</f>
        <v>369.60000000000502</v>
      </c>
      <c r="F154" s="14">
        <f>IF(ISBLANK('TRN-re'!H36),"",'TRN-re'!H36)</f>
        <v>369.64684599999998</v>
      </c>
      <c r="G154" s="14">
        <f>IF(ISBLANK('Analytical-TUD'!H36),"",'Analytical-TUD'!H36)</f>
        <v>369.715567939381</v>
      </c>
      <c r="H154" s="14">
        <f>IF(ISBLANK('Analytical-HTAL1'!H36),"",'Analytical-HTAL1'!H36)</f>
        <v>369.6</v>
      </c>
      <c r="I154" s="14">
        <f>IF(ISBLANK('Analytical-HTAL2'!H36),"",'Analytical-HTAL2'!H36)</f>
        <v>369.8</v>
      </c>
      <c r="J154" s="14">
        <f>IF(ISBLANK('CA-SIS'!H36),"",'CA-SIS'!H36)</f>
        <v>370</v>
      </c>
      <c r="K154" s="14">
        <f>IF(ISBLANK('E+V1'!H36),"",'E+V1'!H36)</f>
        <v>367.93643305555554</v>
      </c>
      <c r="L154" s="14" t="str">
        <f>IF(ISBLANK(YourData!H36),"",YourData!H36)</f>
        <v/>
      </c>
      <c r="R154" s="14"/>
      <c r="S154" s="14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customFormat="false" ht="16">
      <c r="A155" s="2" t="s">
        <v>328</v>
      </c>
      <c r="B155" s="14">
        <f>IF(ISBLANK('DOE21E-NREL'!H37),"",'DOE21E-NREL'!H37)</f>
        <v>366.64712778429077</v>
      </c>
      <c r="C155" s="14">
        <f>IF(ISBLANK('DOE21E-CIEMAT'!H37),"",'DOE21E-CIEMAT'!H37)</f>
        <v>369.6</v>
      </c>
      <c r="D155" s="14">
        <f>IF(ISBLANK('CLM2000'!H37),"",'CLM2000'!H37)</f>
        <v>370</v>
      </c>
      <c r="E155" s="14">
        <f>IF(ISBLANK('TRN-id'!H37),"",'TRN-id'!H37)</f>
        <v>369.60000000000502</v>
      </c>
      <c r="F155" s="14">
        <f>IF(ISBLANK('TRN-re'!H37),"",'TRN-re'!H37)</f>
        <v>369.60549999999898</v>
      </c>
      <c r="G155" s="14">
        <f>IF(ISBLANK('Analytical-TUD'!H37),"",'Analytical-TUD'!H37)</f>
        <v>369.72940129357602</v>
      </c>
      <c r="H155" s="14">
        <f>IF(ISBLANK('Analytical-HTAL1'!H37),"",'Analytical-HTAL1'!H37)</f>
        <v>369.6</v>
      </c>
      <c r="I155" s="14">
        <f>IF(ISBLANK('Analytical-HTAL2'!H37),"",'Analytical-HTAL2'!H37)</f>
        <v>369.6</v>
      </c>
      <c r="J155" s="14">
        <f>IF(ISBLANK('CA-SIS'!H37),"",'CA-SIS'!H37)</f>
        <v>370</v>
      </c>
      <c r="K155" s="14">
        <f>IF(ISBLANK('E+V1'!H37),"",'E+V1'!H37)</f>
        <v>368.14557111111111</v>
      </c>
      <c r="L155" s="14" t="str">
        <f>IF(ISBLANK(YourData!H37),"",YourData!H37)</f>
        <v/>
      </c>
      <c r="R155" s="14"/>
      <c r="S155" s="14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customFormat="false" ht="16">
      <c r="A156" s="2" t="s">
        <v>329</v>
      </c>
      <c r="B156" s="14">
        <f>IF(ISBLANK('DOE21E-NREL'!H38),"",'DOE21E-NREL'!H38)</f>
        <v>1219.2262602579133</v>
      </c>
      <c r="C156" s="14">
        <f>IF(ISBLANK('DOE21E-CIEMAT'!H38),"",'DOE21E-CIEMAT'!H38)</f>
        <v>1221</v>
      </c>
      <c r="D156" s="14">
        <f>IF(ISBLANK('CLM2000'!H38),"",'CLM2000'!H38)</f>
        <v>1221</v>
      </c>
      <c r="E156" s="14">
        <f>IF(ISBLANK('TRN-id'!H38),"",'TRN-id'!H38)</f>
        <v>1221.0239999999999</v>
      </c>
      <c r="F156" s="14">
        <f>IF(ISBLANK('TRN-re'!H38),"",'TRN-re'!H38)</f>
        <v>1221.0239999999999</v>
      </c>
      <c r="G156" s="14">
        <f>IF(ISBLANK('Analytical-TUD'!H38),"",'Analytical-TUD'!H38)</f>
        <v>1221.1062621497899</v>
      </c>
      <c r="H156" s="14">
        <f>IF(ISBLANK('Analytical-HTAL1'!H38),"",'Analytical-HTAL1'!H38)</f>
        <v>1221</v>
      </c>
      <c r="I156" s="14">
        <f>IF(ISBLANK('Analytical-HTAL2'!H38),"",'Analytical-HTAL2'!H38)</f>
        <v>1221</v>
      </c>
      <c r="J156" s="14">
        <f>IF(ISBLANK('CA-SIS'!H38),"",'CA-SIS'!H38)</f>
        <v>1222</v>
      </c>
      <c r="K156" s="14">
        <f>IF(ISBLANK('E+V1'!H38),"",'E+V1'!H38)</f>
        <v>1210.2212022222229</v>
      </c>
      <c r="L156" s="14" t="str">
        <f>IF(ISBLANK(YourData!H38),"",YourData!H38)</f>
        <v/>
      </c>
      <c r="R156" s="14"/>
      <c r="S156" s="14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customFormat="false" ht="16">
      <c r="A157" s="2"/>
      <c r="B157" s="14"/>
      <c r="C157" s="14"/>
      <c r="D157" s="14"/>
      <c r="E157" s="14"/>
      <c r="F157" s="14"/>
      <c r="G157" s="14"/>
      <c r="H157" s="2"/>
      <c r="I157" s="14"/>
      <c r="J157" s="14"/>
      <c r="K157" s="14"/>
      <c r="L157" s="14"/>
      <c r="R157" s="14"/>
      <c r="S157" s="14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customFormat="false" ht="16">
      <c r="A158" s="2"/>
      <c r="B158" s="14"/>
      <c r="C158" s="14"/>
      <c r="D158" s="14"/>
      <c r="E158" s="14"/>
      <c r="F158" s="14"/>
      <c r="G158" s="14"/>
      <c r="H158" s="2"/>
      <c r="I158" s="14"/>
      <c r="J158" s="14"/>
      <c r="K158" s="14"/>
      <c r="L158" s="14"/>
      <c r="R158" s="14"/>
      <c r="S158" s="14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customFormat="false" ht="16">
      <c r="A159" s="2" t="s">
        <v>59</v>
      </c>
      <c r="B159" s="14"/>
      <c r="C159" s="14"/>
      <c r="D159" s="14"/>
      <c r="E159" s="14"/>
      <c r="F159" s="14"/>
      <c r="G159" s="14"/>
      <c r="H159" s="2"/>
      <c r="I159" s="14"/>
      <c r="J159" s="14"/>
      <c r="K159" s="14"/>
      <c r="L159" s="14"/>
      <c r="R159" s="14"/>
      <c r="S159" s="14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customFormat="false" ht="16">
      <c r="A160" s="2"/>
      <c r="B160" s="14"/>
      <c r="C160" s="14"/>
      <c r="D160" s="14"/>
      <c r="E160" s="14"/>
      <c r="F160" s="14"/>
      <c r="G160" s="14"/>
      <c r="H160" s="2"/>
      <c r="I160" s="14"/>
      <c r="J160" s="14"/>
      <c r="K160" s="14"/>
      <c r="L160" s="14"/>
      <c r="R160" s="14"/>
      <c r="S160" s="14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customFormat="false" ht="16">
      <c r="A161" s="2"/>
      <c r="B161" s="11" t="s">
        <v>37</v>
      </c>
      <c r="C161" s="11" t="s">
        <v>37</v>
      </c>
      <c r="D161" s="11" t="s">
        <v>38</v>
      </c>
      <c r="E161" s="11" t="s">
        <v>39</v>
      </c>
      <c r="F161" s="11" t="s">
        <v>39</v>
      </c>
      <c r="G161" s="11" t="s">
        <v>40</v>
      </c>
      <c r="H161" s="11" t="s">
        <v>40</v>
      </c>
      <c r="I161" s="11" t="s">
        <v>40</v>
      </c>
      <c r="J161" s="13" t="s">
        <v>41</v>
      </c>
      <c r="K161" s="13" t="s">
        <v>42</v>
      </c>
      <c r="L161" s="13" t="str">
        <f>YourData!$J$4</f>
        <v>Tested Prg</v>
      </c>
      <c r="R161" s="14"/>
      <c r="S161" s="14"/>
      <c r="T161" s="2"/>
      <c r="U161" s="2"/>
      <c r="V161" s="2"/>
      <c r="W161" s="2"/>
      <c r="X161" s="2"/>
      <c r="Y161" s="2"/>
      <c r="Z161" s="2"/>
      <c r="AA161" s="2"/>
      <c r="AB161" s="2"/>
    </row>
    <row r="162" spans="2:28" customFormat="false" ht="16">
      <c r="B162" s="11" t="s">
        <v>43</v>
      </c>
      <c r="C162" s="11" t="s">
        <v>44</v>
      </c>
      <c r="D162" s="11" t="s">
        <v>45</v>
      </c>
      <c r="E162" s="11" t="s">
        <v>46</v>
      </c>
      <c r="F162" s="11" t="s">
        <v>47</v>
      </c>
      <c r="G162" s="11" t="s">
        <v>48</v>
      </c>
      <c r="H162" s="11" t="s">
        <v>49</v>
      </c>
      <c r="I162" s="11" t="s">
        <v>50</v>
      </c>
      <c r="J162" s="13" t="s">
        <v>253</v>
      </c>
      <c r="K162" s="13" t="s">
        <v>52</v>
      </c>
      <c r="L162" s="13" t="str">
        <f>YourData!$J$8</f>
        <v>Org</v>
      </c>
      <c r="R162" s="14"/>
      <c r="S162" s="14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customFormat="false" ht="16">
      <c r="A163" s="2" t="s">
        <v>330</v>
      </c>
      <c r="B163" s="14">
        <f>IF(ISBLANK('DOE21E-NREL'!I25),"",'DOE21E-NREL'!I25)</f>
        <v>3655.3341148886284</v>
      </c>
      <c r="C163" s="14">
        <f>IF(ISBLANK('DOE21E-CIEMAT'!I25),"",'DOE21E-CIEMAT'!I25)</f>
        <v>3654.42</v>
      </c>
      <c r="D163" s="14">
        <f>IF(ISBLANK('CLM2000'!I25),"",'CLM2000'!I25)</f>
        <v>3656</v>
      </c>
      <c r="E163" s="14">
        <f>IF(ISBLANK('TRN-id'!I25),"",'TRN-id'!I25)</f>
        <v>3656.08319999996</v>
      </c>
      <c r="F163" s="14">
        <f>IF(ISBLANK('TRN-re'!I25),"",'TRN-re'!I25)</f>
        <v>3655.58591999997</v>
      </c>
      <c r="G163" s="14">
        <f>IF(ISBLANK('Analytical-TUD'!I25),"",'Analytical-TUD'!I25)</f>
        <v>3656.3062334707602</v>
      </c>
      <c r="H163" s="14">
        <f>IF(ISBLANK('Analytical-HTAL1'!I25),"",'Analytical-HTAL1'!I25)</f>
        <v>3656.3</v>
      </c>
      <c r="I163" s="14">
        <f>IF(ISBLANK('Analytical-HTAL2'!I25),"",'Analytical-HTAL2'!I25)</f>
        <v>3656.3</v>
      </c>
      <c r="J163" s="14">
        <f>IF(ISBLANK('CA-SIS'!I25),"",'CA-SIS'!I25)</f>
        <v>3656</v>
      </c>
      <c r="K163" s="14">
        <f>IF(ISBLANK('E+V1'!I25),"",'E+V1'!I25)</f>
        <v>3654.1271522222223</v>
      </c>
      <c r="L163" s="14" t="str">
        <f>IF(ISBLANK(YourData!I25),"",YourData!I25)</f>
        <v/>
      </c>
      <c r="R163" s="14"/>
      <c r="S163" s="14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customFormat="false" ht="16">
      <c r="A164" s="2" t="s">
        <v>317</v>
      </c>
      <c r="B164" s="14">
        <f>IF(ISBLANK('DOE21E-NREL'!I26),"",'DOE21E-NREL'!I26)</f>
        <v>3636.5767878077377</v>
      </c>
      <c r="C164" s="14">
        <f>IF(ISBLANK('DOE21E-CIEMAT'!I26),"",'DOE21E-CIEMAT'!I26)</f>
        <v>3635.6010000000001</v>
      </c>
      <c r="D164" s="14">
        <f>IF(ISBLANK('CLM2000'!I26),"",'CLM2000'!I26)</f>
        <v>3637</v>
      </c>
      <c r="E164" s="14">
        <f>IF(ISBLANK('TRN-id'!I26),"",'TRN-id'!I26)</f>
        <v>3636.9244799999501</v>
      </c>
      <c r="F164" s="14">
        <f>IF(ISBLANK('TRN-re'!I26),"",'TRN-re'!I26)</f>
        <v>3636.55339</v>
      </c>
      <c r="G164" s="14">
        <f>IF(ISBLANK('Analytical-TUD'!I26),"",'Analytical-TUD'!I26)</f>
        <v>3637.1128926604802</v>
      </c>
      <c r="H164" s="14">
        <f>IF(ISBLANK('Analytical-HTAL1'!I26),"",'Analytical-HTAL1'!I26)</f>
        <v>3637.1</v>
      </c>
      <c r="I164" s="14">
        <f>IF(ISBLANK('Analytical-HTAL2'!I26),"",'Analytical-HTAL2'!I26)</f>
        <v>3637.1</v>
      </c>
      <c r="J164" s="14">
        <f>IF(ISBLANK('CA-SIS'!I26),"",'CA-SIS'!I26)</f>
        <v>3637</v>
      </c>
      <c r="K164" s="14">
        <f>IF(ISBLANK('E+V1'!I26),"",'E+V1'!I26)</f>
        <v>3635.5344833333334</v>
      </c>
      <c r="L164" s="14" t="str">
        <f>IF(ISBLANK(YourData!I26),"",YourData!I26)</f>
        <v/>
      </c>
      <c r="R164" s="14"/>
      <c r="S164" s="14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customFormat="false" ht="16">
      <c r="A165" s="2" t="s">
        <v>318</v>
      </c>
      <c r="B165" s="14">
        <f>IF(ISBLANK('DOE21E-NREL'!I27),"",'DOE21E-NREL'!I27)</f>
        <v>3631.594372801876</v>
      </c>
      <c r="C165" s="14">
        <f>IF(ISBLANK('DOE21E-CIEMAT'!I27),"",'DOE21E-CIEMAT'!I27)</f>
        <v>3630.4720000000002</v>
      </c>
      <c r="D165" s="14">
        <f>IF(ISBLANK('CLM2000'!I27),"",'CLM2000'!I27)</f>
        <v>3632</v>
      </c>
      <c r="E165" s="14">
        <f>IF(ISBLANK('TRN-id'!I27),"",'TRN-id'!I27)</f>
        <v>3631.7567999999501</v>
      </c>
      <c r="F165" s="14">
        <f>IF(ISBLANK('TRN-re'!I27),"",'TRN-re'!I27)</f>
        <v>3631.3216200000002</v>
      </c>
      <c r="G165" s="14">
        <f>IF(ISBLANK('Analytical-TUD'!I27),"",'Analytical-TUD'!I27)</f>
        <v>3631.9892953835902</v>
      </c>
      <c r="H165" s="14">
        <f>IF(ISBLANK('Analytical-HTAL1'!I27),"",'Analytical-HTAL1'!I27)</f>
        <v>3631.9</v>
      </c>
      <c r="I165" s="14">
        <f>IF(ISBLANK('Analytical-HTAL2'!I27),"",'Analytical-HTAL2'!I27)</f>
        <v>3631.9</v>
      </c>
      <c r="J165" s="14">
        <f>IF(ISBLANK('CA-SIS'!I27),"",'CA-SIS'!I27)</f>
        <v>3632</v>
      </c>
      <c r="K165" s="14">
        <f>IF(ISBLANK('E+V1'!I27),"",'E+V1'!I27)</f>
        <v>3630.5353061111114</v>
      </c>
      <c r="L165" s="14" t="str">
        <f>IF(ISBLANK(YourData!I27),"",YourData!I27)</f>
        <v/>
      </c>
      <c r="R165" s="14"/>
      <c r="S165" s="14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customFormat="false" ht="16">
      <c r="A166" s="2" t="s">
        <v>319</v>
      </c>
      <c r="B166" s="14">
        <f>IF(ISBLANK('DOE21E-NREL'!I28),"",'DOE21E-NREL'!I28)</f>
        <v>207.50293083235638</v>
      </c>
      <c r="C166" s="14">
        <f>IF(ISBLANK('DOE21E-CIEMAT'!I28),"",'DOE21E-CIEMAT'!I28)</f>
        <v>207.34399999999999</v>
      </c>
      <c r="D166" s="14">
        <f>IF(ISBLANK('CLM2000'!I28),"",'CLM2000'!I28)</f>
        <v>209</v>
      </c>
      <c r="E166" s="14">
        <f>IF(ISBLANK('TRN-id'!I28),"",'TRN-id'!I28)</f>
        <v>208.725215999997</v>
      </c>
      <c r="F166" s="14">
        <f>IF(ISBLANK('TRN-re'!I28),"",'TRN-re'!I28)</f>
        <v>209.371025</v>
      </c>
      <c r="G166" s="14">
        <f>IF(ISBLANK('Analytical-TUD'!I28),"",'Analytical-TUD'!I28)</f>
        <v>208.94623347075699</v>
      </c>
      <c r="H166" s="14">
        <f>IF(ISBLANK('Analytical-HTAL1'!I28),"",'Analytical-HTAL1'!I28)</f>
        <v>209</v>
      </c>
      <c r="I166" s="14">
        <f>IF(ISBLANK('Analytical-HTAL2'!I28),"",'Analytical-HTAL2'!I28)</f>
        <v>209</v>
      </c>
      <c r="J166" s="14">
        <f>IF(ISBLANK('CA-SIS'!I28),"",'CA-SIS'!I28)</f>
        <v>209</v>
      </c>
      <c r="K166" s="14">
        <f>IF(ISBLANK('E+V1'!I28),"",'E+V1'!I28)</f>
        <v>206.74753944444444</v>
      </c>
      <c r="L166" s="14" t="str">
        <f>IF(ISBLANK(YourData!I28),"",YourData!I28)</f>
        <v/>
      </c>
      <c r="R166" s="14"/>
      <c r="S166" s="14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customFormat="false" ht="16">
      <c r="A167" s="2" t="s">
        <v>320</v>
      </c>
      <c r="B167" s="14">
        <f>IF(ISBLANK('DOE21E-NREL'!I29),"",'DOE21E-NREL'!I29)</f>
        <v>188.45252051582651</v>
      </c>
      <c r="C167" s="14">
        <f>IF(ISBLANK('DOE21E-CIEMAT'!I29),"",'DOE21E-CIEMAT'!I29)</f>
        <v>188.50299999999999</v>
      </c>
      <c r="D167" s="14">
        <f>IF(ISBLANK('CLM2000'!I29),"",'CLM2000'!I29)</f>
        <v>190</v>
      </c>
      <c r="E167" s="14">
        <f>IF(ISBLANK('TRN-id'!I29),"",'TRN-id'!I29)</f>
        <v>189.56515200000101</v>
      </c>
      <c r="F167" s="14">
        <f>IF(ISBLANK('TRN-re'!I29),"",'TRN-re'!I29)</f>
        <v>190.35797199999999</v>
      </c>
      <c r="G167" s="14">
        <f>IF(ISBLANK('Analytical-TUD'!I29),"",'Analytical-TUD'!I29)</f>
        <v>189.75289266048</v>
      </c>
      <c r="H167" s="14">
        <f>IF(ISBLANK('Analytical-HTAL1'!I29),"",'Analytical-HTAL1'!I29)</f>
        <v>189.7</v>
      </c>
      <c r="I167" s="14">
        <f>IF(ISBLANK('Analytical-HTAL2'!I29),"",'Analytical-HTAL2'!I29)</f>
        <v>189.7</v>
      </c>
      <c r="J167" s="14">
        <f>IF(ISBLANK('CA-SIS'!I29),"",'CA-SIS'!I29)</f>
        <v>190</v>
      </c>
      <c r="K167" s="14">
        <f>IF(ISBLANK('E+V1'!I29),"",'E+V1'!I29)</f>
        <v>188.18317405555558</v>
      </c>
      <c r="L167" s="14" t="str">
        <f>IF(ISBLANK(YourData!I29),"",YourData!I29)</f>
        <v/>
      </c>
      <c r="R167" s="14"/>
      <c r="S167" s="14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customFormat="false" ht="16">
      <c r="A168" s="2" t="s">
        <v>321</v>
      </c>
      <c r="B168" s="14">
        <f>IF(ISBLANK('DOE21E-NREL'!I30),"",'DOE21E-NREL'!I30)</f>
        <v>4376.0257913247369</v>
      </c>
      <c r="C168" s="14">
        <f>IF(ISBLANK('DOE21E-CIEMAT'!I30),"",'DOE21E-CIEMAT'!I30)</f>
        <v>4374.8010000000004</v>
      </c>
      <c r="D168" s="14">
        <f>IF(ISBLANK('CLM2000'!I30),"",'CLM2000'!I30)</f>
        <v>4376</v>
      </c>
      <c r="E168" s="14">
        <f>IF(ISBLANK('TRN-id'!I30),"",'TRN-id'!I30)</f>
        <v>4376.1244800000504</v>
      </c>
      <c r="F168" s="14">
        <f>IF(ISBLANK('TRN-re'!I30),"",'TRN-re'!I30)</f>
        <v>4375.5775000000103</v>
      </c>
      <c r="G168" s="14">
        <f>IF(ISBLANK('Analytical-TUD'!I30),"",'Analytical-TUD'!I30)</f>
        <v>4376.3128926604804</v>
      </c>
      <c r="H168" s="14">
        <f>IF(ISBLANK('Analytical-HTAL1'!I30),"",'Analytical-HTAL1'!I30)</f>
        <v>4376.3</v>
      </c>
      <c r="I168" s="14">
        <f>IF(ISBLANK('Analytical-HTAL2'!I30),"",'Analytical-HTAL2'!I30)</f>
        <v>4376.3</v>
      </c>
      <c r="J168" s="14">
        <f>IF(ISBLANK('CA-SIS'!I30),"",'CA-SIS'!I30)</f>
        <v>4376</v>
      </c>
      <c r="K168" s="14">
        <f>IF(ISBLANK('E+V1'!I30),"",'E+V1'!I30)</f>
        <v>4374.7467583333328</v>
      </c>
      <c r="L168" s="14" t="str">
        <f>IF(ISBLANK(YourData!I30),"",YourData!I30)</f>
        <v/>
      </c>
      <c r="R168" s="14"/>
      <c r="S168" s="14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customFormat="false" ht="16">
      <c r="A169" s="2" t="s">
        <v>322</v>
      </c>
      <c r="B169" s="14">
        <f>IF(ISBLANK('DOE21E-NREL'!I31),"",'DOE21E-NREL'!I31)</f>
        <v>4371.0433763188748</v>
      </c>
      <c r="C169" s="14">
        <f>IF(ISBLANK('DOE21E-CIEMAT'!I31),"",'DOE21E-CIEMAT'!I31)</f>
        <v>4369.652</v>
      </c>
      <c r="D169" s="14">
        <f>IF(ISBLANK('CLM2000'!I31),"",'CLM2000'!I31)</f>
        <v>4371</v>
      </c>
      <c r="E169" s="14">
        <f>IF(ISBLANK('TRN-id'!I31),"",'TRN-id'!I31)</f>
        <v>4370.9567999999399</v>
      </c>
      <c r="F169" s="14">
        <f>IF(ISBLANK('TRN-re'!I31),"",'TRN-re'!I31)</f>
        <v>4370.6181399999896</v>
      </c>
      <c r="G169" s="14">
        <f>IF(ISBLANK('Analytical-TUD'!I31),"",'Analytical-TUD'!I31)</f>
        <v>4371.1892953835904</v>
      </c>
      <c r="H169" s="14">
        <f>IF(ISBLANK('Analytical-HTAL1'!I31),"",'Analytical-HTAL1'!I31)</f>
        <v>4371.1000000000004</v>
      </c>
      <c r="I169" s="14">
        <f>IF(ISBLANK('Analytical-HTAL2'!I31),"",'Analytical-HTAL2'!I31)</f>
        <v>4371.1000000000004</v>
      </c>
      <c r="J169" s="14">
        <f>IF(ISBLANK('CA-SIS'!I31),"",'CA-SIS'!I31)</f>
        <v>4371</v>
      </c>
      <c r="K169" s="14">
        <f>IF(ISBLANK('E+V1'!I31),"",'E+V1'!I31)</f>
        <v>4369.7195533333334</v>
      </c>
      <c r="L169" s="14" t="str">
        <f>IF(ISBLANK(YourData!I31),"",YourData!I31)</f>
        <v/>
      </c>
      <c r="R169" s="14"/>
      <c r="S169" s="14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customFormat="false" ht="16">
      <c r="A170" s="2" t="s">
        <v>323</v>
      </c>
      <c r="B170" s="14">
        <f>IF(ISBLANK('DOE21E-NREL'!I32),"",'DOE21E-NREL'!I32)</f>
        <v>4387.4560375146539</v>
      </c>
      <c r="C170" s="14">
        <f>IF(ISBLANK('DOE21E-CIEMAT'!I32),"",'DOE21E-CIEMAT'!I32)</f>
        <v>4386.0709999999999</v>
      </c>
      <c r="D170" s="14">
        <f>IF(ISBLANK('CLM2000'!I32),"",'CLM2000'!I32)</f>
        <v>4388</v>
      </c>
      <c r="E170" s="14">
        <f>IF(ISBLANK('TRN-id'!I32),"",'TRN-id'!I32)</f>
        <v>4387.7097599999697</v>
      </c>
      <c r="F170" s="14">
        <f>IF(ISBLANK('TRN-re'!I32),"",'TRN-re'!I32)</f>
        <v>4387.1605199999804</v>
      </c>
      <c r="G170" s="14">
        <f>IF(ISBLANK('Analytical-TUD'!I32),"",'Analytical-TUD'!I32)</f>
        <v>4387.8381081080397</v>
      </c>
      <c r="H170" s="14">
        <f>IF(ISBLANK('Analytical-HTAL1'!I32),"",'Analytical-HTAL1'!I32)</f>
        <v>4387.8999999999996</v>
      </c>
      <c r="I170" s="14">
        <f>IF(ISBLANK('Analytical-HTAL2'!I32),"",'Analytical-HTAL2'!I32)</f>
        <v>4387.8999999999996</v>
      </c>
      <c r="J170" s="14">
        <f>IF(ISBLANK('CA-SIS'!I32),"",'CA-SIS'!I32)</f>
        <v>4388</v>
      </c>
      <c r="K170" s="14">
        <f>IF(ISBLANK('E+V1'!I32),"",'E+V1'!I32)</f>
        <v>4385.9247822222223</v>
      </c>
      <c r="L170" s="14" t="str">
        <f>IF(ISBLANK(YourData!I32),"",YourData!I32)</f>
        <v/>
      </c>
      <c r="R170" s="14"/>
      <c r="S170" s="14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customFormat="false" ht="16">
      <c r="A171" s="2" t="s">
        <v>324</v>
      </c>
      <c r="B171" s="14">
        <f>IF(ISBLANK('DOE21E-NREL'!I33),"",'DOE21E-NREL'!I33)</f>
        <v>2157.9718640093788</v>
      </c>
      <c r="C171" s="14">
        <f>IF(ISBLANK('DOE21E-CIEMAT'!I33),"",'DOE21E-CIEMAT'!I33)</f>
        <v>2157.3510000000001</v>
      </c>
      <c r="D171" s="14">
        <f>IF(ISBLANK('CLM2000'!I33),"",'CLM2000'!I33)</f>
        <v>2159</v>
      </c>
      <c r="E171" s="14">
        <f>IF(ISBLANK('TRN-id'!I33),"",'TRN-id'!I33)</f>
        <v>2158.52447999999</v>
      </c>
      <c r="F171" s="14">
        <f>IF(ISBLANK('TRN-re'!I33),"",'TRN-re'!I33)</f>
        <v>2158.6210299999998</v>
      </c>
      <c r="G171" s="14">
        <f>IF(ISBLANK('Analytical-TUD'!I33),"",'Analytical-TUD'!I33)</f>
        <v>2158.7128926604801</v>
      </c>
      <c r="H171" s="14">
        <f>IF(ISBLANK('Analytical-HTAL1'!I33),"",'Analytical-HTAL1'!I33)</f>
        <v>2158.6999999999998</v>
      </c>
      <c r="I171" s="14">
        <f>IF(ISBLANK('Analytical-HTAL2'!I33),"",'Analytical-HTAL2'!I33)</f>
        <v>2158.6999999999998</v>
      </c>
      <c r="J171" s="14">
        <f>IF(ISBLANK('CA-SIS'!I33),"",'CA-SIS'!I33)</f>
        <v>2159</v>
      </c>
      <c r="K171" s="14">
        <f>IF(ISBLANK('E+V1'!I33),"",'E+V1'!I33)</f>
        <v>2157.1387694444447</v>
      </c>
      <c r="L171" s="14" t="str">
        <f>IF(ISBLANK(YourData!I33),"",YourData!I33)</f>
        <v/>
      </c>
      <c r="R171" s="14"/>
      <c r="S171" s="14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customFormat="false" ht="16">
      <c r="A172" s="2" t="s">
        <v>325</v>
      </c>
      <c r="B172" s="14">
        <f>IF(ISBLANK('DOE21E-NREL'!I34),"",'DOE21E-NREL'!I34)</f>
        <v>4376.025791324736</v>
      </c>
      <c r="C172" s="14">
        <f>IF(ISBLANK('DOE21E-CIEMAT'!I34),"",'DOE21E-CIEMAT'!I34)</f>
        <v>4374.8519999999999</v>
      </c>
      <c r="D172" s="14">
        <f>IF(ISBLANK('CLM2000'!I34),"",'CLM2000'!I34)</f>
        <v>4376</v>
      </c>
      <c r="E172" s="14">
        <f>IF(ISBLANK('TRN-id'!I34),"",'TRN-id'!I34)</f>
        <v>4376.1244800000504</v>
      </c>
      <c r="F172" s="14">
        <f>IF(ISBLANK('TRN-re'!I34),"",'TRN-re'!I34)</f>
        <v>4375.9706799999803</v>
      </c>
      <c r="G172" s="14">
        <f>IF(ISBLANK('Analytical-TUD'!I34),"",'Analytical-TUD'!I34)</f>
        <v>4376.3128926604804</v>
      </c>
      <c r="H172" s="14">
        <f>IF(ISBLANK('Analytical-HTAL1'!I34),"",'Analytical-HTAL1'!I34)</f>
        <v>4376.3</v>
      </c>
      <c r="I172" s="14">
        <f>IF(ISBLANK('Analytical-HTAL2'!I34),"",'Analytical-HTAL2'!I34)</f>
        <v>4376.3</v>
      </c>
      <c r="J172" s="14">
        <f>IF(ISBLANK('CA-SIS'!I34),"",'CA-SIS'!I34)</f>
        <v>4376</v>
      </c>
      <c r="K172" s="14">
        <f>IF(ISBLANK('E+V1'!I34),"",'E+V1'!I34)</f>
        <v>4374.7388886111112</v>
      </c>
      <c r="L172" s="14" t="str">
        <f>IF(ISBLANK(YourData!I34),"",YourData!I34)</f>
        <v/>
      </c>
      <c r="R172" s="14"/>
      <c r="S172" s="14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customFormat="false" ht="16">
      <c r="A173" s="2" t="s">
        <v>326</v>
      </c>
      <c r="B173" s="14">
        <f>IF(ISBLANK('DOE21E-NREL'!I35),"",'DOE21E-NREL'!I35)</f>
        <v>4394.7831184056276</v>
      </c>
      <c r="C173" s="14">
        <f>IF(ISBLANK('DOE21E-CIEMAT'!I35),"",'DOE21E-CIEMAT'!I35)</f>
        <v>4393.6490000000003</v>
      </c>
      <c r="D173" s="14">
        <f>IF(ISBLANK('CLM2000'!I35),"",'CLM2000'!I35)</f>
        <v>4396</v>
      </c>
      <c r="E173" s="14">
        <f>IF(ISBLANK('TRN-id'!I35),"",'TRN-id'!I35)</f>
        <v>4395.2831999999598</v>
      </c>
      <c r="F173" s="14">
        <f>IF(ISBLANK('TRN-re'!I35),"",'TRN-re'!I35)</f>
        <v>4395.0924600000099</v>
      </c>
      <c r="G173" s="14">
        <f>IF(ISBLANK('Analytical-TUD'!I35),"",'Analytical-TUD'!I35)</f>
        <v>4395.50623347076</v>
      </c>
      <c r="H173" s="14">
        <f>IF(ISBLANK('Analytical-HTAL1'!I35),"",'Analytical-HTAL1'!I35)</f>
        <v>4395.5</v>
      </c>
      <c r="I173" s="14">
        <f>IF(ISBLANK('Analytical-HTAL2'!I35),"",'Analytical-HTAL2'!I35)</f>
        <v>4395.5</v>
      </c>
      <c r="J173" s="14">
        <f>IF(ISBLANK('CA-SIS'!I35),"",'CA-SIS'!I35)</f>
        <v>4396</v>
      </c>
      <c r="K173" s="14">
        <f>IF(ISBLANK('E+V1'!I35),"",'E+V1'!I35)</f>
        <v>4393.3106761111112</v>
      </c>
      <c r="L173" s="14" t="str">
        <f>IF(ISBLANK(YourData!I35),"",YourData!I35)</f>
        <v/>
      </c>
      <c r="R173" s="14"/>
      <c r="S173" s="14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customFormat="false" ht="16">
      <c r="A174" s="2" t="s">
        <v>327</v>
      </c>
      <c r="B174" s="14">
        <f>IF(ISBLANK('DOE21E-NREL'!I36),"",'DOE21E-NREL'!I36)</f>
        <v>558.03048065650648</v>
      </c>
      <c r="C174" s="14">
        <f>IF(ISBLANK('DOE21E-CIEMAT'!I36),"",'DOE21E-CIEMAT'!I36)</f>
        <v>558.09</v>
      </c>
      <c r="D174" s="14">
        <f>IF(ISBLANK('CLM2000'!I36),"",'CLM2000'!I36)</f>
        <v>559</v>
      </c>
      <c r="E174" s="14">
        <f>IF(ISBLANK('TRN-id'!I36),"",'TRN-id'!I36)</f>
        <v>559.16515199999606</v>
      </c>
      <c r="F174" s="14">
        <f>IF(ISBLANK('TRN-re'!I36),"",'TRN-re'!I36)</f>
        <v>559.45582400000001</v>
      </c>
      <c r="G174" s="14">
        <f>IF(ISBLANK('Analytical-TUD'!I36),"",'Analytical-TUD'!I36)</f>
        <v>559.35289266048005</v>
      </c>
      <c r="H174" s="14">
        <f>IF(ISBLANK('Analytical-HTAL1'!I36),"",'Analytical-HTAL1'!I36)</f>
        <v>559.29999999999995</v>
      </c>
      <c r="I174" s="14">
        <f>IF(ISBLANK('Analytical-HTAL2'!I36),"",'Analytical-HTAL2'!I36)</f>
        <v>559.29999999999995</v>
      </c>
      <c r="J174" s="14">
        <f>IF(ISBLANK('CA-SIS'!I36),"",'CA-SIS'!I36)</f>
        <v>557</v>
      </c>
      <c r="K174" s="14">
        <f>IF(ISBLANK('E+V1'!I36),"",'E+V1'!I36)</f>
        <v>557.78129686111106</v>
      </c>
      <c r="L174" s="14" t="str">
        <f>IF(ISBLANK(YourData!I36),"",YourData!I36)</f>
        <v/>
      </c>
      <c r="R174" s="14"/>
      <c r="S174" s="14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customFormat="false" ht="16">
      <c r="A175" s="2" t="s">
        <v>328</v>
      </c>
      <c r="B175" s="14">
        <f>IF(ISBLANK('DOE21E-NREL'!I37),"",'DOE21E-NREL'!I37)</f>
        <v>577.08089097303639</v>
      </c>
      <c r="C175" s="14">
        <f>IF(ISBLANK('DOE21E-CIEMAT'!I37),"",'DOE21E-CIEMAT'!I37)</f>
        <v>576.92600000000004</v>
      </c>
      <c r="D175" s="14">
        <f>IF(ISBLANK('CLM2000'!I37),"",'CLM2000'!I37)</f>
        <v>579</v>
      </c>
      <c r="E175" s="14">
        <f>IF(ISBLANK('TRN-id'!I37),"",'TRN-id'!I37)</f>
        <v>578.32521600000496</v>
      </c>
      <c r="F175" s="14">
        <f>IF(ISBLANK('TRN-re'!I37),"",'TRN-re'!I37)</f>
        <v>578.54203900000095</v>
      </c>
      <c r="G175" s="14">
        <f>IF(ISBLANK('Analytical-TUD'!I37),"",'Analytical-TUD'!I37)</f>
        <v>578.54623347075699</v>
      </c>
      <c r="H175" s="14">
        <f>IF(ISBLANK('Analytical-HTAL1'!I37),"",'Analytical-HTAL1'!I37)</f>
        <v>578.6</v>
      </c>
      <c r="I175" s="14">
        <f>IF(ISBLANK('Analytical-HTAL2'!I37),"",'Analytical-HTAL2'!I37)</f>
        <v>578.6</v>
      </c>
      <c r="J175" s="14">
        <f>IF(ISBLANK('CA-SIS'!I37),"",'CA-SIS'!I37)</f>
        <v>576</v>
      </c>
      <c r="K175" s="14">
        <f>IF(ISBLANK('E+V1'!I37),"",'E+V1'!I37)</f>
        <v>576.34699805555556</v>
      </c>
      <c r="L175" s="14" t="str">
        <f>IF(ISBLANK(YourData!I37),"",YourData!I37)</f>
        <v/>
      </c>
      <c r="R175" s="14"/>
      <c r="S175" s="14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customFormat="false" ht="16">
      <c r="A176" s="2" t="s">
        <v>329</v>
      </c>
      <c r="B176" s="14">
        <f>IF(ISBLANK('DOE21E-NREL'!I38),"",'DOE21E-NREL'!I38)</f>
        <v>5342.9073856975383</v>
      </c>
      <c r="C176" s="14">
        <f>IF(ISBLANK('DOE21E-CIEMAT'!I38),"",'DOE21E-CIEMAT'!I38)</f>
        <v>5341.5259999999998</v>
      </c>
      <c r="D176" s="14">
        <f>IF(ISBLANK('CLM2000'!I38),"",'CLM2000'!I38)</f>
        <v>5283</v>
      </c>
      <c r="E176" s="14">
        <f>IF(ISBLANK('TRN-id'!I38),"",'TRN-id'!I38)</f>
        <v>5343.0047999999297</v>
      </c>
      <c r="F176" s="14">
        <f>IF(ISBLANK('TRN-re'!I38),"",'TRN-re'!I38)</f>
        <v>5343.0047999999297</v>
      </c>
      <c r="G176" s="14">
        <f>IF(ISBLANK('Analytical-TUD'!I38),"",'Analytical-TUD'!I38)</f>
        <v>5343.2549135542604</v>
      </c>
      <c r="H176" s="14">
        <f>IF(ISBLANK('Analytical-HTAL1'!I38),"",'Analytical-HTAL1'!I38)</f>
        <v>5343.2</v>
      </c>
      <c r="I176" s="14">
        <f>IF(ISBLANK('Analytical-HTAL2'!I38),"",'Analytical-HTAL2'!I38)</f>
        <v>5343.2</v>
      </c>
      <c r="J176" s="14">
        <f>IF(ISBLANK('CA-SIS'!I38),"",'CA-SIS'!I38)</f>
        <v>5343</v>
      </c>
      <c r="K176" s="14">
        <f>IF(ISBLANK('E+V1'!I38),"",'E+V1'!I38)</f>
        <v>5341.503387222222</v>
      </c>
      <c r="L176" s="14" t="str">
        <f>IF(ISBLANK(YourData!I38),"",YourData!I38)</f>
        <v/>
      </c>
      <c r="R176" s="14"/>
      <c r="S176" s="14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customFormat="false" ht="16">
      <c r="A177" s="2"/>
      <c r="B177" s="14"/>
      <c r="C177" s="14"/>
      <c r="D177" s="14"/>
      <c r="E177" s="14"/>
      <c r="F177" s="14"/>
      <c r="G177" s="14"/>
      <c r="H177" s="2"/>
      <c r="I177" s="14"/>
      <c r="J177" s="14"/>
      <c r="K177" s="14"/>
      <c r="L177" s="14"/>
      <c r="R177" s="14"/>
      <c r="S177" s="14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customFormat="false" ht="16">
      <c r="A178" s="2"/>
      <c r="B178" s="14"/>
      <c r="C178" s="14"/>
      <c r="D178" s="14"/>
      <c r="E178" s="14"/>
      <c r="F178" s="14"/>
      <c r="G178" s="14"/>
      <c r="H178" s="2"/>
      <c r="I178" s="14"/>
      <c r="J178" s="14"/>
      <c r="K178" s="14"/>
      <c r="L178" s="14"/>
      <c r="R178" s="14"/>
      <c r="S178" s="14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customFormat="false" ht="16">
      <c r="A179" s="2" t="s">
        <v>60</v>
      </c>
      <c r="B179" s="14"/>
      <c r="C179" s="14"/>
      <c r="D179" s="14"/>
      <c r="E179" s="14"/>
      <c r="F179" s="14"/>
      <c r="G179" s="14"/>
      <c r="H179" s="2"/>
      <c r="I179" s="14"/>
      <c r="J179" s="14"/>
      <c r="K179" s="14"/>
      <c r="L179" s="14"/>
      <c r="R179" s="14"/>
      <c r="S179" s="14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customFormat="false" ht="16">
      <c r="A180" s="2"/>
      <c r="B180" s="14"/>
      <c r="C180" s="14"/>
      <c r="D180" s="14"/>
      <c r="E180" s="14"/>
      <c r="F180" s="14"/>
      <c r="G180" s="14"/>
      <c r="H180" s="2"/>
      <c r="I180" s="14"/>
      <c r="J180" s="14"/>
      <c r="K180" s="14"/>
      <c r="L180" s="14"/>
      <c r="R180" s="14"/>
      <c r="S180" s="14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customFormat="false" ht="16">
      <c r="A181" s="2"/>
      <c r="B181" s="11" t="s">
        <v>37</v>
      </c>
      <c r="C181" s="11" t="s">
        <v>37</v>
      </c>
      <c r="D181" s="11" t="s">
        <v>38</v>
      </c>
      <c r="E181" s="11" t="s">
        <v>39</v>
      </c>
      <c r="F181" s="11" t="s">
        <v>39</v>
      </c>
      <c r="G181" s="11" t="s">
        <v>40</v>
      </c>
      <c r="H181" s="11" t="s">
        <v>40</v>
      </c>
      <c r="I181" s="11" t="s">
        <v>40</v>
      </c>
      <c r="J181" s="13" t="s">
        <v>41</v>
      </c>
      <c r="K181" s="13" t="s">
        <v>42</v>
      </c>
      <c r="L181" s="13" t="str">
        <f>YourData!$J$4</f>
        <v>Tested Prg</v>
      </c>
      <c r="R181" s="14"/>
      <c r="S181" s="14"/>
      <c r="T181" s="2"/>
      <c r="U181" s="2"/>
      <c r="V181" s="2"/>
      <c r="W181" s="2"/>
      <c r="X181" s="2"/>
      <c r="Y181" s="2"/>
      <c r="Z181" s="2"/>
      <c r="AA181" s="2"/>
      <c r="AB181" s="2"/>
    </row>
    <row r="182" spans="2:28" customFormat="false" ht="16">
      <c r="B182" s="11" t="s">
        <v>43</v>
      </c>
      <c r="C182" s="11" t="s">
        <v>44</v>
      </c>
      <c r="D182" s="11" t="s">
        <v>45</v>
      </c>
      <c r="E182" s="11" t="s">
        <v>46</v>
      </c>
      <c r="F182" s="11" t="s">
        <v>47</v>
      </c>
      <c r="G182" s="11" t="s">
        <v>48</v>
      </c>
      <c r="H182" s="11" t="s">
        <v>49</v>
      </c>
      <c r="I182" s="11" t="s">
        <v>50</v>
      </c>
      <c r="J182" s="13" t="s">
        <v>253</v>
      </c>
      <c r="K182" s="13" t="s">
        <v>52</v>
      </c>
      <c r="L182" s="13" t="str">
        <f>YourData!$J$8</f>
        <v>Org</v>
      </c>
      <c r="R182" s="14"/>
      <c r="S182" s="14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customFormat="false" ht="16">
      <c r="A183" s="2" t="s">
        <v>330</v>
      </c>
      <c r="B183" s="14">
        <f>IF(ISBLANK('DOE21E-NREL'!J25),"",'DOE21E-NREL'!J25)</f>
        <v>3655.3341148886284</v>
      </c>
      <c r="C183" s="14">
        <f>IF(ISBLANK('DOE21E-CIEMAT'!J25),"",'DOE21E-CIEMAT'!J25)</f>
        <v>3654.42</v>
      </c>
      <c r="D183" s="14">
        <f>IF(ISBLANK('CLM2000'!J25),"",'CLM2000'!J25)</f>
        <v>3656</v>
      </c>
      <c r="E183" s="14">
        <f>IF(ISBLANK('TRN-id'!J25),"",'TRN-id'!J25)</f>
        <v>3656.08319999996</v>
      </c>
      <c r="F183" s="14">
        <f>IF(ISBLANK('TRN-re'!J25),"",'TRN-re'!J25)</f>
        <v>3655.58591999997</v>
      </c>
      <c r="G183" s="14">
        <f>IF(ISBLANK('Analytical-TUD'!J25),"",'Analytical-TUD'!J25)</f>
        <v>3656.3062334707602</v>
      </c>
      <c r="H183" s="14">
        <f>IF(ISBLANK('Analytical-HTAL1'!J25),"",'Analytical-HTAL1'!J25)</f>
        <v>3656.3</v>
      </c>
      <c r="I183" s="14">
        <f>IF(ISBLANK('Analytical-HTAL2'!J25),"",'Analytical-HTAL2'!J25)</f>
        <v>3656.3</v>
      </c>
      <c r="J183" s="14">
        <f>IF(ISBLANK('CA-SIS'!J25),"",'CA-SIS'!J25)</f>
        <v>3656</v>
      </c>
      <c r="K183" s="14">
        <f>IF(ISBLANK('E+V1'!J25),"",'E+V1'!J25)</f>
        <v>3654.1271522222223</v>
      </c>
      <c r="L183" s="14" t="str">
        <f>IF(ISBLANK(YourData!J25),"",YourData!J25)</f>
        <v/>
      </c>
      <c r="R183" s="14"/>
      <c r="S183" s="14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customFormat="false" ht="16">
      <c r="A184" s="2" t="s">
        <v>317</v>
      </c>
      <c r="B184" s="14">
        <f>IF(ISBLANK('DOE21E-NREL'!J26),"",'DOE21E-NREL'!J26)</f>
        <v>3636.5767878077377</v>
      </c>
      <c r="C184" s="14">
        <f>IF(ISBLANK('DOE21E-CIEMAT'!J26),"",'DOE21E-CIEMAT'!J26)</f>
        <v>3635.6010000000001</v>
      </c>
      <c r="D184" s="14">
        <f>IF(ISBLANK('CLM2000'!J26),"",'CLM2000'!J26)</f>
        <v>3637</v>
      </c>
      <c r="E184" s="14">
        <f>IF(ISBLANK('TRN-id'!J26),"",'TRN-id'!J26)</f>
        <v>3636.9244799999501</v>
      </c>
      <c r="F184" s="14">
        <f>IF(ISBLANK('TRN-re'!J26),"",'TRN-re'!J26)</f>
        <v>3636.55339</v>
      </c>
      <c r="G184" s="14">
        <f>IF(ISBLANK('Analytical-TUD'!J26),"",'Analytical-TUD'!J26)</f>
        <v>3637.1128926604802</v>
      </c>
      <c r="H184" s="14">
        <f>IF(ISBLANK('Analytical-HTAL1'!J26),"",'Analytical-HTAL1'!J26)</f>
        <v>3637.1</v>
      </c>
      <c r="I184" s="14">
        <f>IF(ISBLANK('Analytical-HTAL2'!J26),"",'Analytical-HTAL2'!J26)</f>
        <v>3637.1</v>
      </c>
      <c r="J184" s="14">
        <f>IF(ISBLANK('CA-SIS'!J26),"",'CA-SIS'!J26)</f>
        <v>3637</v>
      </c>
      <c r="K184" s="14">
        <f>IF(ISBLANK('E+V1'!J26),"",'E+V1'!J26)</f>
        <v>3635.5344833333334</v>
      </c>
      <c r="L184" s="14" t="str">
        <f>IF(ISBLANK(YourData!J26),"",YourData!J26)</f>
        <v/>
      </c>
      <c r="R184" s="14"/>
      <c r="S184" s="14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customFormat="false" ht="16">
      <c r="A185" s="2" t="s">
        <v>318</v>
      </c>
      <c r="B185" s="14">
        <f>IF(ISBLANK('DOE21E-NREL'!J27),"",'DOE21E-NREL'!J27)</f>
        <v>3631.594372801876</v>
      </c>
      <c r="C185" s="14">
        <f>IF(ISBLANK('DOE21E-CIEMAT'!J27),"",'DOE21E-CIEMAT'!J27)</f>
        <v>3630.4720000000002</v>
      </c>
      <c r="D185" s="14">
        <f>IF(ISBLANK('CLM2000'!J27),"",'CLM2000'!J27)</f>
        <v>3632</v>
      </c>
      <c r="E185" s="14">
        <f>IF(ISBLANK('TRN-id'!J27),"",'TRN-id'!J27)</f>
        <v>3631.7567999999501</v>
      </c>
      <c r="F185" s="14">
        <f>IF(ISBLANK('TRN-re'!J27),"",'TRN-re'!J27)</f>
        <v>3631.3216200000002</v>
      </c>
      <c r="G185" s="14">
        <f>IF(ISBLANK('Analytical-TUD'!J27),"",'Analytical-TUD'!J27)</f>
        <v>3631.9892953835902</v>
      </c>
      <c r="H185" s="14">
        <f>IF(ISBLANK('Analytical-HTAL1'!J27),"",'Analytical-HTAL1'!J27)</f>
        <v>3631.9</v>
      </c>
      <c r="I185" s="14">
        <f>IF(ISBLANK('Analytical-HTAL2'!J27),"",'Analytical-HTAL2'!J27)</f>
        <v>3631.9</v>
      </c>
      <c r="J185" s="14">
        <f>IF(ISBLANK('CA-SIS'!J27),"",'CA-SIS'!J27)</f>
        <v>3632</v>
      </c>
      <c r="K185" s="14">
        <f>IF(ISBLANK('E+V1'!J27),"",'E+V1'!J27)</f>
        <v>3630.5353061111114</v>
      </c>
      <c r="L185" s="14" t="str">
        <f>IF(ISBLANK(YourData!J27),"",YourData!J27)</f>
        <v/>
      </c>
      <c r="R185" s="14"/>
      <c r="S185" s="14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customFormat="false" ht="16">
      <c r="A186" s="2" t="s">
        <v>319</v>
      </c>
      <c r="B186" s="14">
        <f>IF(ISBLANK('DOE21E-NREL'!J28),"",'DOE21E-NREL'!J28)</f>
        <v>207.50293083235638</v>
      </c>
      <c r="C186" s="14">
        <f>IF(ISBLANK('DOE21E-CIEMAT'!J28),"",'DOE21E-CIEMAT'!J28)</f>
        <v>207.34399999999999</v>
      </c>
      <c r="D186" s="14">
        <f>IF(ISBLANK('CLM2000'!J28),"",'CLM2000'!J28)</f>
        <v>209</v>
      </c>
      <c r="E186" s="14">
        <f>IF(ISBLANK('TRN-id'!J28),"",'TRN-id'!J28)</f>
        <v>208.725215999997</v>
      </c>
      <c r="F186" s="14">
        <f>IF(ISBLANK('TRN-re'!J28),"",'TRN-re'!J28)</f>
        <v>209.371025</v>
      </c>
      <c r="G186" s="14">
        <f>IF(ISBLANK('Analytical-TUD'!J28),"",'Analytical-TUD'!J28)</f>
        <v>208.94623347075699</v>
      </c>
      <c r="H186" s="14">
        <f>IF(ISBLANK('Analytical-HTAL1'!J28),"",'Analytical-HTAL1'!J28)</f>
        <v>209</v>
      </c>
      <c r="I186" s="14">
        <f>IF(ISBLANK('Analytical-HTAL2'!J28),"",'Analytical-HTAL2'!J28)</f>
        <v>209</v>
      </c>
      <c r="J186" s="14">
        <f>IF(ISBLANK('CA-SIS'!J28),"",'CA-SIS'!J28)</f>
        <v>209</v>
      </c>
      <c r="K186" s="14">
        <f>IF(ISBLANK('E+V1'!J28),"",'E+V1'!J28)</f>
        <v>206.74753944444444</v>
      </c>
      <c r="L186" s="14" t="str">
        <f>IF(ISBLANK(YourData!J28),"",YourData!J28)</f>
        <v/>
      </c>
      <c r="R186" s="14"/>
      <c r="S186" s="14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customFormat="false" ht="16">
      <c r="A187" s="2" t="s">
        <v>320</v>
      </c>
      <c r="B187" s="14">
        <f>IF(ISBLANK('DOE21E-NREL'!J29),"",'DOE21E-NREL'!J29)</f>
        <v>188.45252051582651</v>
      </c>
      <c r="C187" s="14">
        <f>IF(ISBLANK('DOE21E-CIEMAT'!J29),"",'DOE21E-CIEMAT'!J29)</f>
        <v>188.50299999999999</v>
      </c>
      <c r="D187" s="14">
        <f>IF(ISBLANK('CLM2000'!J29),"",'CLM2000'!J29)</f>
        <v>190</v>
      </c>
      <c r="E187" s="14">
        <f>IF(ISBLANK('TRN-id'!J29),"",'TRN-id'!J29)</f>
        <v>189.56515200000101</v>
      </c>
      <c r="F187" s="14">
        <f>IF(ISBLANK('TRN-re'!J29),"",'TRN-re'!J29)</f>
        <v>190.35797199999999</v>
      </c>
      <c r="G187" s="14">
        <f>IF(ISBLANK('Analytical-TUD'!J29),"",'Analytical-TUD'!J29)</f>
        <v>189.75289266048</v>
      </c>
      <c r="H187" s="14">
        <f>IF(ISBLANK('Analytical-HTAL1'!J29),"",'Analytical-HTAL1'!J29)</f>
        <v>189.7</v>
      </c>
      <c r="I187" s="14">
        <f>IF(ISBLANK('Analytical-HTAL2'!J29),"",'Analytical-HTAL2'!J29)</f>
        <v>189.7</v>
      </c>
      <c r="J187" s="14">
        <f>IF(ISBLANK('CA-SIS'!J29),"",'CA-SIS'!J29)</f>
        <v>190</v>
      </c>
      <c r="K187" s="14">
        <f>IF(ISBLANK('E+V1'!J29),"",'E+V1'!J29)</f>
        <v>188.18317405555558</v>
      </c>
      <c r="L187" s="14" t="str">
        <f>IF(ISBLANK(YourData!J29),"",YourData!J29)</f>
        <v/>
      </c>
      <c r="R187" s="14"/>
      <c r="S187" s="14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customFormat="false" ht="16">
      <c r="A188" s="2" t="s">
        <v>321</v>
      </c>
      <c r="B188" s="14">
        <f>IF(ISBLANK('DOE21E-NREL'!J30),"",'DOE21E-NREL'!J30)</f>
        <v>3636.5767878077377</v>
      </c>
      <c r="C188" s="14">
        <f>IF(ISBLANK('DOE21E-CIEMAT'!J30),"",'DOE21E-CIEMAT'!J30)</f>
        <v>3635.6010000000001</v>
      </c>
      <c r="D188" s="14">
        <f>IF(ISBLANK('CLM2000'!J30),"",'CLM2000'!J30)</f>
        <v>3637</v>
      </c>
      <c r="E188" s="14">
        <f>IF(ISBLANK('TRN-id'!J30),"",'TRN-id'!J30)</f>
        <v>3636.9244799999501</v>
      </c>
      <c r="F188" s="14">
        <f>IF(ISBLANK('TRN-re'!J30),"",'TRN-re'!J30)</f>
        <v>3636.3775000000001</v>
      </c>
      <c r="G188" s="14">
        <f>IF(ISBLANK('Analytical-TUD'!J30),"",'Analytical-TUD'!J30)</f>
        <v>3637.1128926604802</v>
      </c>
      <c r="H188" s="14">
        <f>IF(ISBLANK('Analytical-HTAL1'!J30),"",'Analytical-HTAL1'!J30)</f>
        <v>3637.1</v>
      </c>
      <c r="I188" s="14">
        <f>IF(ISBLANK('Analytical-HTAL2'!J30),"",'Analytical-HTAL2'!J30)</f>
        <v>3637.1</v>
      </c>
      <c r="J188" s="14">
        <f>IF(ISBLANK('CA-SIS'!J30),"",'CA-SIS'!J30)</f>
        <v>3637</v>
      </c>
      <c r="K188" s="14">
        <f>IF(ISBLANK('E+V1'!J30),"",'E+V1'!J30)</f>
        <v>3635.5501183333331</v>
      </c>
      <c r="L188" s="14" t="str">
        <f>IF(ISBLANK(YourData!J30),"",YourData!J30)</f>
        <v/>
      </c>
      <c r="R188" s="14"/>
      <c r="S188" s="14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customFormat="false" ht="16">
      <c r="A189" s="2" t="s">
        <v>322</v>
      </c>
      <c r="B189" s="14">
        <f>IF(ISBLANK('DOE21E-NREL'!J31),"",'DOE21E-NREL'!J31)</f>
        <v>3631.594372801876</v>
      </c>
      <c r="C189" s="14">
        <f>IF(ISBLANK('DOE21E-CIEMAT'!J31),"",'DOE21E-CIEMAT'!J31)</f>
        <v>3630.4520000000002</v>
      </c>
      <c r="D189" s="14">
        <f>IF(ISBLANK('CLM2000'!J31),"",'CLM2000'!J31)</f>
        <v>3632</v>
      </c>
      <c r="E189" s="14">
        <f>IF(ISBLANK('TRN-id'!J31),"",'TRN-id'!J31)</f>
        <v>3631.7567999999501</v>
      </c>
      <c r="F189" s="14">
        <f>IF(ISBLANK('TRN-re'!J31),"",'TRN-re'!J31)</f>
        <v>3631.4181400000002</v>
      </c>
      <c r="G189" s="14">
        <f>IF(ISBLANK('Analytical-TUD'!J31),"",'Analytical-TUD'!J31)</f>
        <v>3631.9892953835902</v>
      </c>
      <c r="H189" s="14">
        <f>IF(ISBLANK('Analytical-HTAL1'!J31),"",'Analytical-HTAL1'!J31)</f>
        <v>3631.9</v>
      </c>
      <c r="I189" s="14">
        <f>IF(ISBLANK('Analytical-HTAL2'!J31),"",'Analytical-HTAL2'!J31)</f>
        <v>3631.9</v>
      </c>
      <c r="J189" s="14">
        <f>IF(ISBLANK('CA-SIS'!J31),"",'CA-SIS'!J31)</f>
        <v>3632</v>
      </c>
      <c r="K189" s="14">
        <f>IF(ISBLANK('E+V1'!J31),"",'E+V1'!J31)</f>
        <v>3630.5229133333337</v>
      </c>
      <c r="L189" s="14" t="str">
        <f>IF(ISBLANK(YourData!J31),"",YourData!J31)</f>
        <v/>
      </c>
      <c r="R189" s="14"/>
      <c r="S189" s="14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customFormat="false" ht="16">
      <c r="A190" s="2" t="s">
        <v>323</v>
      </c>
      <c r="B190" s="14">
        <f>IF(ISBLANK('DOE21E-NREL'!J32),"",'DOE21E-NREL'!J32)</f>
        <v>3648.0070339976555</v>
      </c>
      <c r="C190" s="14">
        <f>IF(ISBLANK('DOE21E-CIEMAT'!J32),"",'DOE21E-CIEMAT'!J32)</f>
        <v>3646.8710000000001</v>
      </c>
      <c r="D190" s="14">
        <f>IF(ISBLANK('CLM2000'!J32),"",'CLM2000'!J32)</f>
        <v>3649</v>
      </c>
      <c r="E190" s="14">
        <f>IF(ISBLANK('TRN-id'!J32),"",'TRN-id'!J32)</f>
        <v>3648.5097599999699</v>
      </c>
      <c r="F190" s="14">
        <f>IF(ISBLANK('TRN-re'!J32),"",'TRN-re'!J32)</f>
        <v>3647.9605199999801</v>
      </c>
      <c r="G190" s="14">
        <f>IF(ISBLANK('Analytical-TUD'!J32),"",'Analytical-TUD'!J32)</f>
        <v>3648.6381081080399</v>
      </c>
      <c r="H190" s="14">
        <f>IF(ISBLANK('Analytical-HTAL1'!J32),"",'Analytical-HTAL1'!J32)</f>
        <v>3648.7</v>
      </c>
      <c r="I190" s="14">
        <f>IF(ISBLANK('Analytical-HTAL2'!J32),"",'Analytical-HTAL2'!J32)</f>
        <v>3648.7</v>
      </c>
      <c r="J190" s="14">
        <f>IF(ISBLANK('CA-SIS'!J32),"",'CA-SIS'!J32)</f>
        <v>3649</v>
      </c>
      <c r="K190" s="14">
        <f>IF(ISBLANK('E+V1'!J32),"",'E+V1'!J32)</f>
        <v>3646.7281422222222</v>
      </c>
      <c r="L190" s="14" t="str">
        <f>IF(ISBLANK(YourData!J32),"",YourData!J32)</f>
        <v/>
      </c>
      <c r="R190" s="14"/>
      <c r="S190" s="14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customFormat="false" ht="16">
      <c r="A191" s="2" t="s">
        <v>324</v>
      </c>
      <c r="B191" s="14">
        <f>IF(ISBLANK('DOE21E-NREL'!J33),"",'DOE21E-NREL'!J33)</f>
        <v>1418.5228604923798</v>
      </c>
      <c r="C191" s="14">
        <f>IF(ISBLANK('DOE21E-CIEMAT'!J33),"",'DOE21E-CIEMAT'!J33)</f>
        <v>1418.1510000000001</v>
      </c>
      <c r="D191" s="14">
        <f>IF(ISBLANK('CLM2000'!J33),"",'CLM2000'!J33)</f>
        <v>1420</v>
      </c>
      <c r="E191" s="14">
        <f>IF(ISBLANK('TRN-id'!J33),"",'TRN-id'!J33)</f>
        <v>1419.32448000001</v>
      </c>
      <c r="F191" s="14">
        <f>IF(ISBLANK('TRN-re'!J33),"",'TRN-re'!J33)</f>
        <v>1419.42102999999</v>
      </c>
      <c r="G191" s="14">
        <f>IF(ISBLANK('Analytical-TUD'!J33),"",'Analytical-TUD'!J33)</f>
        <v>1419.51289266048</v>
      </c>
      <c r="H191" s="14">
        <f>IF(ISBLANK('Analytical-HTAL1'!J33),"",'Analytical-HTAL1'!J33)</f>
        <v>1419.5</v>
      </c>
      <c r="I191" s="14">
        <f>IF(ISBLANK('Analytical-HTAL2'!J33),"",'Analytical-HTAL2'!J33)</f>
        <v>1419.5</v>
      </c>
      <c r="J191" s="14">
        <f>IF(ISBLANK('CA-SIS'!J33),"",'CA-SIS'!J33)</f>
        <v>1420</v>
      </c>
      <c r="K191" s="14">
        <f>IF(ISBLANK('E+V1'!J33),"",'E+V1'!J33)</f>
        <v>1417.9387694444445</v>
      </c>
      <c r="L191" s="14" t="str">
        <f>IF(ISBLANK(YourData!J33),"",YourData!J33)</f>
        <v/>
      </c>
      <c r="R191" s="14"/>
      <c r="S191" s="14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customFormat="false" ht="16">
      <c r="A192" s="2" t="s">
        <v>325</v>
      </c>
      <c r="B192" s="14">
        <f>IF(ISBLANK('DOE21E-NREL'!J34),"",'DOE21E-NREL'!J34)</f>
        <v>1418.5228604923798</v>
      </c>
      <c r="C192" s="14">
        <f>IF(ISBLANK('DOE21E-CIEMAT'!J34),"",'DOE21E-CIEMAT'!J34)</f>
        <v>1418.0519999999999</v>
      </c>
      <c r="D192" s="14">
        <f>IF(ISBLANK('CLM2000'!J34),"",'CLM2000'!J34)</f>
        <v>1420</v>
      </c>
      <c r="E192" s="14">
        <f>IF(ISBLANK('TRN-id'!J34),"",'TRN-id'!J34)</f>
        <v>1419.32448000001</v>
      </c>
      <c r="F192" s="14">
        <f>IF(ISBLANK('TRN-re'!J34),"",'TRN-re'!J34)</f>
        <v>1419.1706799999899</v>
      </c>
      <c r="G192" s="14">
        <f>IF(ISBLANK('Analytical-TUD'!J34),"",'Analytical-TUD'!J34)</f>
        <v>1419.51289266048</v>
      </c>
      <c r="H192" s="14">
        <f>IF(ISBLANK('Analytical-HTAL1'!J34),"",'Analytical-HTAL1'!J34)</f>
        <v>1419.5</v>
      </c>
      <c r="I192" s="14">
        <f>IF(ISBLANK('Analytical-HTAL2'!J34),"",'Analytical-HTAL2'!J34)</f>
        <v>1419.5</v>
      </c>
      <c r="J192" s="14">
        <f>IF(ISBLANK('CA-SIS'!J34),"",'CA-SIS'!J34)</f>
        <v>1420</v>
      </c>
      <c r="K192" s="14">
        <f>IF(ISBLANK('E+V1'!J34),"",'E+V1'!J34)</f>
        <v>1417.9523286111109</v>
      </c>
      <c r="L192" s="14" t="str">
        <f>IF(ISBLANK(YourData!J34),"",YourData!J34)</f>
        <v/>
      </c>
      <c r="R192" s="14"/>
      <c r="S192" s="14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customFormat="false" ht="16">
      <c r="A193" s="2" t="s">
        <v>326</v>
      </c>
      <c r="B193" s="14">
        <f>IF(ISBLANK('DOE21E-NREL'!J35),"",'DOE21E-NREL'!J35)</f>
        <v>1437.280187573271</v>
      </c>
      <c r="C193" s="14">
        <f>IF(ISBLANK('DOE21E-CIEMAT'!J35),"",'DOE21E-CIEMAT'!J35)</f>
        <v>1436.8489999999999</v>
      </c>
      <c r="D193" s="14">
        <f>IF(ISBLANK('CLM2000'!J35),"",'CLM2000'!J35)</f>
        <v>1439</v>
      </c>
      <c r="E193" s="14">
        <f>IF(ISBLANK('TRN-id'!J35),"",'TRN-id'!J35)</f>
        <v>1438.4831999999799</v>
      </c>
      <c r="F193" s="14">
        <f>IF(ISBLANK('TRN-re'!J35),"",'TRN-re'!J35)</f>
        <v>1438.2924599999899</v>
      </c>
      <c r="G193" s="14">
        <f>IF(ISBLANK('Analytical-TUD'!J35),"",'Analytical-TUD'!J35)</f>
        <v>1438.70623347076</v>
      </c>
      <c r="H193" s="14">
        <f>IF(ISBLANK('Analytical-HTAL1'!J35),"",'Analytical-HTAL1'!J35)</f>
        <v>1438.7</v>
      </c>
      <c r="I193" s="14">
        <f>IF(ISBLANK('Analytical-HTAL2'!J35),"",'Analytical-HTAL2'!J35)</f>
        <v>1438.7</v>
      </c>
      <c r="J193" s="14">
        <f>IF(ISBLANK('CA-SIS'!J35),"",'CA-SIS'!J35)</f>
        <v>1439</v>
      </c>
      <c r="K193" s="14">
        <f>IF(ISBLANK('E+V1'!J35),"",'E+V1'!J35)</f>
        <v>1436.5241161111112</v>
      </c>
      <c r="L193" s="14" t="str">
        <f>IF(ISBLANK(YourData!J35),"",YourData!J35)</f>
        <v/>
      </c>
      <c r="R193" s="14"/>
      <c r="S193" s="14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customFormat="false" ht="16">
      <c r="A194" s="2" t="s">
        <v>327</v>
      </c>
      <c r="B194" s="14">
        <f>IF(ISBLANK('DOE21E-NREL'!J36),"",'DOE21E-NREL'!J36)</f>
        <v>188.45252051582651</v>
      </c>
      <c r="C194" s="14">
        <f>IF(ISBLANK('DOE21E-CIEMAT'!J36),"",'DOE21E-CIEMAT'!J36)</f>
        <v>188.49</v>
      </c>
      <c r="D194" s="14">
        <f>IF(ISBLANK('CLM2000'!J36),"",'CLM2000'!J36)</f>
        <v>190</v>
      </c>
      <c r="E194" s="14">
        <f>IF(ISBLANK('TRN-id'!J36),"",'TRN-id'!J36)</f>
        <v>189.56515200000101</v>
      </c>
      <c r="F194" s="14">
        <f>IF(ISBLANK('TRN-re'!J36),"",'TRN-re'!J36)</f>
        <v>189.85582400000001</v>
      </c>
      <c r="G194" s="14">
        <f>IF(ISBLANK('Analytical-TUD'!J36),"",'Analytical-TUD'!J36)</f>
        <v>189.75289266048</v>
      </c>
      <c r="H194" s="14">
        <f>IF(ISBLANK('Analytical-HTAL1'!J36),"",'Analytical-HTAL1'!J36)</f>
        <v>189.7</v>
      </c>
      <c r="I194" s="14">
        <f>IF(ISBLANK('Analytical-HTAL2'!J36),"",'Analytical-HTAL2'!J36)</f>
        <v>189.7</v>
      </c>
      <c r="J194" s="14">
        <f>IF(ISBLANK('CA-SIS'!J36),"",'CA-SIS'!J36)</f>
        <v>190</v>
      </c>
      <c r="K194" s="14">
        <f>IF(ISBLANK('E+V1'!J36),"",'E+V1'!J36)</f>
        <v>188.18223019444443</v>
      </c>
      <c r="L194" s="14" t="str">
        <f>IF(ISBLANK(YourData!J36),"",YourData!J36)</f>
        <v/>
      </c>
      <c r="R194" s="14"/>
      <c r="S194" s="14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customFormat="false" ht="16">
      <c r="A195" s="2" t="s">
        <v>328</v>
      </c>
      <c r="B195" s="14">
        <f>IF(ISBLANK('DOE21E-NREL'!J37),"",'DOE21E-NREL'!J37)</f>
        <v>207.50293083235638</v>
      </c>
      <c r="C195" s="14">
        <f>IF(ISBLANK('DOE21E-CIEMAT'!J37),"",'DOE21E-CIEMAT'!J37)</f>
        <v>207.32599999999999</v>
      </c>
      <c r="D195" s="14">
        <f>IF(ISBLANK('CLM2000'!J37),"",'CLM2000'!J37)</f>
        <v>209</v>
      </c>
      <c r="E195" s="14">
        <f>IF(ISBLANK('TRN-id'!J37),"",'TRN-id'!J37)</f>
        <v>208.725215999997</v>
      </c>
      <c r="F195" s="14">
        <f>IF(ISBLANK('TRN-re'!J37),"",'TRN-re'!J37)</f>
        <v>208.94203899999999</v>
      </c>
      <c r="G195" s="14">
        <f>IF(ISBLANK('Analytical-TUD'!J37),"",'Analytical-TUD'!J37)</f>
        <v>208.94623347075699</v>
      </c>
      <c r="H195" s="14">
        <f>IF(ISBLANK('Analytical-HTAL1'!J37),"",'Analytical-HTAL1'!J37)</f>
        <v>209</v>
      </c>
      <c r="I195" s="14">
        <f>IF(ISBLANK('Analytical-HTAL2'!J37),"",'Analytical-HTAL2'!J37)</f>
        <v>209</v>
      </c>
      <c r="J195" s="14">
        <f>IF(ISBLANK('CA-SIS'!J37),"",'CA-SIS'!J37)</f>
        <v>209</v>
      </c>
      <c r="K195" s="14">
        <f>IF(ISBLANK('E+V1'!J37),"",'E+V1'!J37)</f>
        <v>206.74793138888887</v>
      </c>
      <c r="L195" s="14" t="str">
        <f>IF(ISBLANK(YourData!J37),"",YourData!J37)</f>
        <v/>
      </c>
      <c r="R195" s="14"/>
      <c r="S195" s="14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customFormat="false" ht="16">
      <c r="A196" s="2" t="s">
        <v>329</v>
      </c>
      <c r="B196" s="14">
        <f>IF(ISBLANK('DOE21E-NREL'!J38),"",'DOE21E-NREL'!J38)</f>
        <v>4121.6295427901523</v>
      </c>
      <c r="C196" s="14">
        <f>IF(ISBLANK('DOE21E-CIEMAT'!J38),"",'DOE21E-CIEMAT'!J38)</f>
        <v>4120.5020000000004</v>
      </c>
      <c r="D196" s="14">
        <f>IF(ISBLANK('CLM2000'!J38),"",'CLM2000'!J38)</f>
        <v>4062</v>
      </c>
      <c r="E196" s="14">
        <f>IF(ISBLANK('TRN-id'!J38),"",'TRN-id'!J38)</f>
        <v>4121.9807999999502</v>
      </c>
      <c r="F196" s="14">
        <f>IF(ISBLANK('TRN-re'!J38),"",'TRN-re'!J38)</f>
        <v>4121.9807999999502</v>
      </c>
      <c r="G196" s="14">
        <f>IF(ISBLANK('Analytical-TUD'!J38),"",'Analytical-TUD'!J38)</f>
        <v>4122.23091355427</v>
      </c>
      <c r="H196" s="14">
        <f>IF(ISBLANK('Analytical-HTAL1'!J38),"",'Analytical-HTAL1'!J38)</f>
        <v>4122.2</v>
      </c>
      <c r="I196" s="14">
        <f>IF(ISBLANK('Analytical-HTAL2'!J38),"",'Analytical-HTAL2'!J38)</f>
        <v>4122.2</v>
      </c>
      <c r="J196" s="14">
        <f>IF(ISBLANK('CA-SIS'!J38),"",'CA-SIS'!J38)</f>
        <v>4122</v>
      </c>
      <c r="K196" s="14">
        <f>IF(ISBLANK('E+V1'!J38),"",'E+V1'!J38)</f>
        <v>4120.5210138888888</v>
      </c>
      <c r="L196" s="14" t="str">
        <f>IF(ISBLANK(YourData!J38),"",YourData!J38)</f>
        <v/>
      </c>
      <c r="R196" s="14"/>
      <c r="S196" s="14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customFormat="false" ht="16">
      <c r="A197" s="2"/>
      <c r="B197" s="14"/>
      <c r="C197" s="14"/>
      <c r="D197" s="14"/>
      <c r="E197" s="14"/>
      <c r="F197" s="14"/>
      <c r="G197" s="14"/>
      <c r="H197" s="2"/>
      <c r="I197" s="14"/>
      <c r="J197" s="14"/>
      <c r="K197" s="14"/>
      <c r="L197" s="14"/>
      <c r="R197" s="14"/>
      <c r="S197" s="14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customFormat="false" ht="16">
      <c r="A198" s="2"/>
      <c r="B198" s="14"/>
      <c r="C198" s="14"/>
      <c r="D198" s="14"/>
      <c r="E198" s="14"/>
      <c r="F198" s="14"/>
      <c r="G198" s="14"/>
      <c r="H198" s="2"/>
      <c r="I198" s="14"/>
      <c r="J198" s="14"/>
      <c r="K198" s="14"/>
      <c r="L198" s="14"/>
      <c r="R198" s="14"/>
      <c r="S198" s="14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customFormat="false" ht="16">
      <c r="A199" s="2" t="s">
        <v>62</v>
      </c>
      <c r="B199" s="14"/>
      <c r="C199" s="14"/>
      <c r="D199" s="14"/>
      <c r="E199" s="14"/>
      <c r="F199" s="14"/>
      <c r="G199" s="14"/>
      <c r="H199" s="2"/>
      <c r="I199" s="14"/>
      <c r="J199" s="14"/>
      <c r="K199" s="14"/>
      <c r="L199" s="14"/>
      <c r="R199" s="14"/>
      <c r="S199" s="14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customFormat="false" ht="16">
      <c r="A200" s="2"/>
      <c r="B200" s="14"/>
      <c r="C200" s="14"/>
      <c r="D200" s="14"/>
      <c r="E200" s="14"/>
      <c r="F200" s="14"/>
      <c r="G200" s="14"/>
      <c r="H200" s="2"/>
      <c r="I200" s="14"/>
      <c r="J200" s="14"/>
      <c r="K200" s="14"/>
      <c r="L200" s="14"/>
      <c r="R200" s="14"/>
      <c r="S200" s="14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customFormat="false" ht="16">
      <c r="A201" s="2"/>
      <c r="B201" s="11" t="s">
        <v>37</v>
      </c>
      <c r="C201" s="11" t="s">
        <v>37</v>
      </c>
      <c r="D201" s="11" t="s">
        <v>38</v>
      </c>
      <c r="E201" s="11" t="s">
        <v>39</v>
      </c>
      <c r="F201" s="11" t="s">
        <v>39</v>
      </c>
      <c r="G201" s="11" t="s">
        <v>40</v>
      </c>
      <c r="H201" s="11" t="s">
        <v>40</v>
      </c>
      <c r="I201" s="11" t="s">
        <v>40</v>
      </c>
      <c r="J201" s="13" t="s">
        <v>41</v>
      </c>
      <c r="K201" s="13" t="s">
        <v>42</v>
      </c>
      <c r="L201" s="13" t="str">
        <f>YourData!$J$4</f>
        <v>Tested Prg</v>
      </c>
      <c r="R201" s="14"/>
      <c r="S201" s="14"/>
      <c r="T201" s="2"/>
      <c r="U201" s="2"/>
      <c r="V201" s="2"/>
      <c r="W201" s="2"/>
      <c r="X201" s="2"/>
      <c r="Y201" s="2"/>
      <c r="Z201" s="2"/>
      <c r="AA201" s="2"/>
      <c r="AB201" s="2"/>
    </row>
    <row r="202" spans="2:28" customFormat="false" ht="16">
      <c r="B202" s="11" t="s">
        <v>43</v>
      </c>
      <c r="C202" s="11" t="s">
        <v>44</v>
      </c>
      <c r="D202" s="11" t="s">
        <v>45</v>
      </c>
      <c r="E202" s="11" t="s">
        <v>46</v>
      </c>
      <c r="F202" s="11" t="s">
        <v>47</v>
      </c>
      <c r="G202" s="11" t="s">
        <v>48</v>
      </c>
      <c r="H202" s="11" t="s">
        <v>49</v>
      </c>
      <c r="I202" s="11" t="s">
        <v>50</v>
      </c>
      <c r="J202" s="13" t="s">
        <v>253</v>
      </c>
      <c r="K202" s="13" t="s">
        <v>52</v>
      </c>
      <c r="L202" s="13" t="str">
        <f>YourData!$J$8</f>
        <v>Org</v>
      </c>
      <c r="R202" s="14"/>
      <c r="S202" s="14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customFormat="false" ht="16">
      <c r="A203" s="2" t="s">
        <v>330</v>
      </c>
      <c r="B203" s="14">
        <f>IF(ISBLANK('DOE21E-NREL'!K25),"",'DOE21E-NREL'!K25)</f>
        <v>0</v>
      </c>
      <c r="C203" s="14">
        <f>IF(ISBLANK('DOE21E-CIEMAT'!K25),"",'DOE21E-CIEMAT'!K25)</f>
        <v>0</v>
      </c>
      <c r="D203" s="14">
        <f>IF(ISBLANK('CLM2000'!K25),"",'CLM2000'!K25)</f>
        <v>0</v>
      </c>
      <c r="E203" s="14">
        <f>IF(ISBLANK('TRN-id'!K25),"",'TRN-id'!K25)</f>
        <v>0</v>
      </c>
      <c r="F203" s="14">
        <f>IF(ISBLANK('TRN-re'!K25),"",'TRN-re'!K25)</f>
        <v>0</v>
      </c>
      <c r="G203" s="14">
        <f>IF(ISBLANK('Analytical-TUD'!K25),"",'Analytical-TUD'!K25)</f>
        <v>0</v>
      </c>
      <c r="H203" s="14">
        <f>IF(ISBLANK('Analytical-HTAL1'!K25),"",'Analytical-HTAL1'!K25)</f>
        <v>0</v>
      </c>
      <c r="I203" s="14">
        <f>IF(ISBLANK('Analytical-HTAL2'!K25),"",'Analytical-HTAL2'!K25)</f>
        <v>0</v>
      </c>
      <c r="J203" s="14">
        <f>IF(ISBLANK('CA-SIS'!K25),"",'CA-SIS'!K25)</f>
        <v>0</v>
      </c>
      <c r="K203" s="14">
        <f>IF(ISBLANK('E+V1'!K25),"",'E+V1'!K25)</f>
        <v>0</v>
      </c>
      <c r="L203" s="14" t="str">
        <f>IF(ISBLANK(YourData!K25),"",YourData!K25)</f>
        <v/>
      </c>
      <c r="R203" s="14"/>
      <c r="S203" s="14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customFormat="false" ht="16">
      <c r="A204" s="2" t="s">
        <v>317</v>
      </c>
      <c r="B204" s="14">
        <f>IF(ISBLANK('DOE21E-NREL'!K26),"",'DOE21E-NREL'!K26)</f>
        <v>0</v>
      </c>
      <c r="C204" s="14">
        <f>IF(ISBLANK('DOE21E-CIEMAT'!K26),"",'DOE21E-CIEMAT'!K26)</f>
        <v>0</v>
      </c>
      <c r="D204" s="14">
        <f>IF(ISBLANK('CLM2000'!K26),"",'CLM2000'!K26)</f>
        <v>0</v>
      </c>
      <c r="E204" s="14">
        <f>IF(ISBLANK('TRN-id'!K26),"",'TRN-id'!K26)</f>
        <v>0</v>
      </c>
      <c r="F204" s="14">
        <f>IF(ISBLANK('TRN-re'!K26),"",'TRN-re'!K26)</f>
        <v>0</v>
      </c>
      <c r="G204" s="14">
        <f>IF(ISBLANK('Analytical-TUD'!K26),"",'Analytical-TUD'!K26)</f>
        <v>0</v>
      </c>
      <c r="H204" s="14">
        <f>IF(ISBLANK('Analytical-HTAL1'!K26),"",'Analytical-HTAL1'!K26)</f>
        <v>0</v>
      </c>
      <c r="I204" s="14">
        <f>IF(ISBLANK('Analytical-HTAL2'!K26),"",'Analytical-HTAL2'!K26)</f>
        <v>0</v>
      </c>
      <c r="J204" s="14">
        <f>IF(ISBLANK('CA-SIS'!K26),"",'CA-SIS'!K26)</f>
        <v>0</v>
      </c>
      <c r="K204" s="14">
        <f>IF(ISBLANK('E+V1'!K26),"",'E+V1'!K26)</f>
        <v>0</v>
      </c>
      <c r="L204" s="14" t="str">
        <f>IF(ISBLANK(YourData!K26),"",YourData!K26)</f>
        <v/>
      </c>
      <c r="R204" s="14"/>
      <c r="S204" s="14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customFormat="false" ht="16">
      <c r="A205" s="2" t="s">
        <v>318</v>
      </c>
      <c r="B205" s="14">
        <f>IF(ISBLANK('DOE21E-NREL'!K27),"",'DOE21E-NREL'!K27)</f>
        <v>0</v>
      </c>
      <c r="C205" s="14">
        <f>IF(ISBLANK('DOE21E-CIEMAT'!K27),"",'DOE21E-CIEMAT'!K27)</f>
        <v>0</v>
      </c>
      <c r="D205" s="14">
        <f>IF(ISBLANK('CLM2000'!K27),"",'CLM2000'!K27)</f>
        <v>0</v>
      </c>
      <c r="E205" s="14">
        <f>IF(ISBLANK('TRN-id'!K27),"",'TRN-id'!K27)</f>
        <v>0</v>
      </c>
      <c r="F205" s="14">
        <f>IF(ISBLANK('TRN-re'!K27),"",'TRN-re'!K27)</f>
        <v>0</v>
      </c>
      <c r="G205" s="14">
        <f>IF(ISBLANK('Analytical-TUD'!K27),"",'Analytical-TUD'!K27)</f>
        <v>0</v>
      </c>
      <c r="H205" s="14">
        <f>IF(ISBLANK('Analytical-HTAL1'!K27),"",'Analytical-HTAL1'!K27)</f>
        <v>0</v>
      </c>
      <c r="I205" s="14">
        <f>IF(ISBLANK('Analytical-HTAL2'!K27),"",'Analytical-HTAL2'!K27)</f>
        <v>0</v>
      </c>
      <c r="J205" s="14">
        <f>IF(ISBLANK('CA-SIS'!K27),"",'CA-SIS'!K27)</f>
        <v>0</v>
      </c>
      <c r="K205" s="14">
        <f>IF(ISBLANK('E+V1'!K27),"",'E+V1'!K27)</f>
        <v>0</v>
      </c>
      <c r="L205" s="14" t="str">
        <f>IF(ISBLANK(YourData!K27),"",YourData!K27)</f>
        <v/>
      </c>
      <c r="R205" s="14"/>
      <c r="S205" s="14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customFormat="false" ht="16">
      <c r="A206" s="2" t="s">
        <v>319</v>
      </c>
      <c r="B206" s="14">
        <f>IF(ISBLANK('DOE21E-NREL'!K28),"",'DOE21E-NREL'!K28)</f>
        <v>0</v>
      </c>
      <c r="C206" s="14">
        <f>IF(ISBLANK('DOE21E-CIEMAT'!K28),"",'DOE21E-CIEMAT'!K28)</f>
        <v>0</v>
      </c>
      <c r="D206" s="14">
        <f>IF(ISBLANK('CLM2000'!K28),"",'CLM2000'!K28)</f>
        <v>0</v>
      </c>
      <c r="E206" s="14">
        <f>IF(ISBLANK('TRN-id'!K28),"",'TRN-id'!K28)</f>
        <v>0</v>
      </c>
      <c r="F206" s="14">
        <f>IF(ISBLANK('TRN-re'!K28),"",'TRN-re'!K28)</f>
        <v>0</v>
      </c>
      <c r="G206" s="14">
        <f>IF(ISBLANK('Analytical-TUD'!K28),"",'Analytical-TUD'!K28)</f>
        <v>0</v>
      </c>
      <c r="H206" s="14">
        <f>IF(ISBLANK('Analytical-HTAL1'!K28),"",'Analytical-HTAL1'!K28)</f>
        <v>0</v>
      </c>
      <c r="I206" s="14">
        <f>IF(ISBLANK('Analytical-HTAL2'!K28),"",'Analytical-HTAL2'!K28)</f>
        <v>0</v>
      </c>
      <c r="J206" s="14">
        <f>IF(ISBLANK('CA-SIS'!K28),"",'CA-SIS'!K28)</f>
        <v>0</v>
      </c>
      <c r="K206" s="14">
        <f>IF(ISBLANK('E+V1'!K28),"",'E+V1'!K28)</f>
        <v>0</v>
      </c>
      <c r="L206" s="14" t="str">
        <f>IF(ISBLANK(YourData!K28),"",YourData!K28)</f>
        <v/>
      </c>
      <c r="R206" s="14"/>
      <c r="S206" s="14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customFormat="false" ht="16">
      <c r="A207" s="2" t="s">
        <v>320</v>
      </c>
      <c r="B207" s="14">
        <f>IF(ISBLANK('DOE21E-NREL'!K29),"",'DOE21E-NREL'!K29)</f>
        <v>0</v>
      </c>
      <c r="C207" s="14">
        <f>IF(ISBLANK('DOE21E-CIEMAT'!K29),"",'DOE21E-CIEMAT'!K29)</f>
        <v>0</v>
      </c>
      <c r="D207" s="14">
        <f>IF(ISBLANK('CLM2000'!K29),"",'CLM2000'!K29)</f>
        <v>0</v>
      </c>
      <c r="E207" s="14">
        <f>IF(ISBLANK('TRN-id'!K29),"",'TRN-id'!K29)</f>
        <v>0</v>
      </c>
      <c r="F207" s="14">
        <f>IF(ISBLANK('TRN-re'!K29),"",'TRN-re'!K29)</f>
        <v>0</v>
      </c>
      <c r="G207" s="14">
        <f>IF(ISBLANK('Analytical-TUD'!K29),"",'Analytical-TUD'!K29)</f>
        <v>0</v>
      </c>
      <c r="H207" s="14">
        <f>IF(ISBLANK('Analytical-HTAL1'!K29),"",'Analytical-HTAL1'!K29)</f>
        <v>0</v>
      </c>
      <c r="I207" s="14">
        <f>IF(ISBLANK('Analytical-HTAL2'!K29),"",'Analytical-HTAL2'!K29)</f>
        <v>0</v>
      </c>
      <c r="J207" s="14">
        <f>IF(ISBLANK('CA-SIS'!K29),"",'CA-SIS'!K29)</f>
        <v>0</v>
      </c>
      <c r="K207" s="14">
        <f>IF(ISBLANK('E+V1'!K29),"",'E+V1'!K29)</f>
        <v>0</v>
      </c>
      <c r="L207" s="14" t="str">
        <f>IF(ISBLANK(YourData!K29),"",YourData!K29)</f>
        <v/>
      </c>
      <c r="R207" s="14"/>
      <c r="S207" s="14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customFormat="false" ht="16">
      <c r="A208" s="2" t="s">
        <v>321</v>
      </c>
      <c r="B208" s="14">
        <f>IF(ISBLANK('DOE21E-NREL'!K30),"",'DOE21E-NREL'!K30)</f>
        <v>739.4490035169988</v>
      </c>
      <c r="C208" s="14">
        <f>IF(ISBLANK('DOE21E-CIEMAT'!K30),"",'DOE21E-CIEMAT'!K30)</f>
        <v>739.2</v>
      </c>
      <c r="D208" s="14">
        <f>IF(ISBLANK('CLM2000'!K30),"",'CLM2000'!K30)</f>
        <v>739</v>
      </c>
      <c r="E208" s="14">
        <f>IF(ISBLANK('TRN-id'!K30),"",'TRN-id'!K30)</f>
        <v>739.20000000000903</v>
      </c>
      <c r="F208" s="14">
        <f>IF(ISBLANK('TRN-re'!K30),"",'TRN-re'!K30)</f>
        <v>739.20000000000903</v>
      </c>
      <c r="G208" s="14">
        <f>IF(ISBLANK('Analytical-TUD'!K30),"",'Analytical-TUD'!K30)</f>
        <v>739.2</v>
      </c>
      <c r="H208" s="14">
        <f>IF(ISBLANK('Analytical-HTAL1'!K30),"",'Analytical-HTAL1'!K30)</f>
        <v>739.2</v>
      </c>
      <c r="I208" s="14">
        <f>IF(ISBLANK('Analytical-HTAL2'!K30),"",'Analytical-HTAL2'!K30)</f>
        <v>739.2</v>
      </c>
      <c r="J208" s="14">
        <f>IF(ISBLANK('CA-SIS'!K30),"",'CA-SIS'!K30)</f>
        <v>739</v>
      </c>
      <c r="K208" s="14">
        <f>IF(ISBLANK('E+V1'!K30),"",'E+V1'!K30)</f>
        <v>739.19664</v>
      </c>
      <c r="L208" s="14" t="str">
        <f>IF(ISBLANK(YourData!K30),"",YourData!K30)</f>
        <v/>
      </c>
      <c r="R208" s="14"/>
      <c r="S208" s="14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customFormat="false" ht="16">
      <c r="A209" s="2" t="s">
        <v>322</v>
      </c>
      <c r="B209" s="14">
        <f>IF(ISBLANK('DOE21E-NREL'!K31),"",'DOE21E-NREL'!K31)</f>
        <v>739.4490035169988</v>
      </c>
      <c r="C209" s="14">
        <f>IF(ISBLANK('DOE21E-CIEMAT'!K31),"",'DOE21E-CIEMAT'!K31)</f>
        <v>739.2</v>
      </c>
      <c r="D209" s="14">
        <f>IF(ISBLANK('CLM2000'!K31),"",'CLM2000'!K31)</f>
        <v>739</v>
      </c>
      <c r="E209" s="14">
        <f>IF(ISBLANK('TRN-id'!K31),"",'TRN-id'!K31)</f>
        <v>739.20000000000903</v>
      </c>
      <c r="F209" s="14">
        <f>IF(ISBLANK('TRN-re'!K31),"",'TRN-re'!K31)</f>
        <v>739.20000000000903</v>
      </c>
      <c r="G209" s="14">
        <f>IF(ISBLANK('Analytical-TUD'!K31),"",'Analytical-TUD'!K31)</f>
        <v>739.2</v>
      </c>
      <c r="H209" s="14">
        <f>IF(ISBLANK('Analytical-HTAL1'!K31),"",'Analytical-HTAL1'!K31)</f>
        <v>739.2</v>
      </c>
      <c r="I209" s="14">
        <f>IF(ISBLANK('Analytical-HTAL2'!K31),"",'Analytical-HTAL2'!K31)</f>
        <v>739.2</v>
      </c>
      <c r="J209" s="14">
        <f>IF(ISBLANK('CA-SIS'!K31),"",'CA-SIS'!K31)</f>
        <v>739</v>
      </c>
      <c r="K209" s="14">
        <f>IF(ISBLANK('E+V1'!K31),"",'E+V1'!K31)</f>
        <v>739.19664</v>
      </c>
      <c r="L209" s="14" t="str">
        <f>IF(ISBLANK(YourData!K31),"",YourData!K31)</f>
        <v/>
      </c>
      <c r="R209" s="14"/>
      <c r="S209" s="14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customFormat="false" ht="16">
      <c r="A210" s="2" t="s">
        <v>323</v>
      </c>
      <c r="B210" s="14">
        <f>IF(ISBLANK('DOE21E-NREL'!K32),"",'DOE21E-NREL'!K32)</f>
        <v>739.4490035169988</v>
      </c>
      <c r="C210" s="14">
        <f>IF(ISBLANK('DOE21E-CIEMAT'!K32),"",'DOE21E-CIEMAT'!K32)</f>
        <v>739.2</v>
      </c>
      <c r="D210" s="14">
        <f>IF(ISBLANK('CLM2000'!K32),"",'CLM2000'!K32)</f>
        <v>739</v>
      </c>
      <c r="E210" s="14">
        <f>IF(ISBLANK('TRN-id'!K32),"",'TRN-id'!K32)</f>
        <v>739.20000000000903</v>
      </c>
      <c r="F210" s="14">
        <f>IF(ISBLANK('TRN-re'!K32),"",'TRN-re'!K32)</f>
        <v>739.20000000000903</v>
      </c>
      <c r="G210" s="14">
        <f>IF(ISBLANK('Analytical-TUD'!K32),"",'Analytical-TUD'!K32)</f>
        <v>739.2</v>
      </c>
      <c r="H210" s="14">
        <f>IF(ISBLANK('Analytical-HTAL1'!K32),"",'Analytical-HTAL1'!K32)</f>
        <v>739.2</v>
      </c>
      <c r="I210" s="14">
        <f>IF(ISBLANK('Analytical-HTAL2'!K32),"",'Analytical-HTAL2'!K32)</f>
        <v>739.2</v>
      </c>
      <c r="J210" s="14">
        <f>IF(ISBLANK('CA-SIS'!K32),"",'CA-SIS'!K32)</f>
        <v>739</v>
      </c>
      <c r="K210" s="14">
        <f>IF(ISBLANK('E+V1'!K32),"",'E+V1'!K32)</f>
        <v>739.19664</v>
      </c>
      <c r="L210" s="14" t="str">
        <f>IF(ISBLANK(YourData!K32),"",YourData!K32)</f>
        <v/>
      </c>
      <c r="R210" s="14"/>
      <c r="S210" s="14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customFormat="false" ht="16">
      <c r="A211" s="2" t="s">
        <v>324</v>
      </c>
      <c r="B211" s="14">
        <f>IF(ISBLANK('DOE21E-NREL'!K33),"",'DOE21E-NREL'!K33)</f>
        <v>739.4490035169988</v>
      </c>
      <c r="C211" s="14">
        <f>IF(ISBLANK('DOE21E-CIEMAT'!K33),"",'DOE21E-CIEMAT'!K33)</f>
        <v>739.2</v>
      </c>
      <c r="D211" s="14">
        <f>IF(ISBLANK('CLM2000'!K33),"",'CLM2000'!K33)</f>
        <v>739</v>
      </c>
      <c r="E211" s="14">
        <f>IF(ISBLANK('TRN-id'!K33),"",'TRN-id'!K33)</f>
        <v>739.20000000000903</v>
      </c>
      <c r="F211" s="14">
        <f>IF(ISBLANK('TRN-re'!K33),"",'TRN-re'!K33)</f>
        <v>739.20000000000903</v>
      </c>
      <c r="G211" s="14">
        <f>IF(ISBLANK('Analytical-TUD'!K33),"",'Analytical-TUD'!K33)</f>
        <v>739.2</v>
      </c>
      <c r="H211" s="14">
        <f>IF(ISBLANK('Analytical-HTAL1'!K33),"",'Analytical-HTAL1'!K33)</f>
        <v>739.2</v>
      </c>
      <c r="I211" s="14">
        <f>IF(ISBLANK('Analytical-HTAL2'!K33),"",'Analytical-HTAL2'!K33)</f>
        <v>739.2</v>
      </c>
      <c r="J211" s="14">
        <f>IF(ISBLANK('CA-SIS'!K33),"",'CA-SIS'!K33)</f>
        <v>739</v>
      </c>
      <c r="K211" s="14">
        <f>IF(ISBLANK('E+V1'!K33),"",'E+V1'!K33)</f>
        <v>739.2</v>
      </c>
      <c r="L211" s="14" t="str">
        <f>IF(ISBLANK(YourData!K33),"",YourData!K33)</f>
        <v/>
      </c>
      <c r="R211" s="14"/>
      <c r="S211" s="14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customFormat="false" ht="16">
      <c r="A212" s="2" t="s">
        <v>325</v>
      </c>
      <c r="B212" s="14">
        <f>IF(ISBLANK('DOE21E-NREL'!K34),"",'DOE21E-NREL'!K34)</f>
        <v>2957.5029308323565</v>
      </c>
      <c r="C212" s="14">
        <f>IF(ISBLANK('DOE21E-CIEMAT'!K34),"",'DOE21E-CIEMAT'!K34)</f>
        <v>2956.8</v>
      </c>
      <c r="D212" s="14">
        <f>IF(ISBLANK('CLM2000'!K34),"",'CLM2000'!K34)</f>
        <v>2957</v>
      </c>
      <c r="E212" s="14">
        <f>IF(ISBLANK('TRN-id'!K34),"",'TRN-id'!K34)</f>
        <v>2956.8000000000402</v>
      </c>
      <c r="F212" s="14">
        <f>IF(ISBLANK('TRN-re'!K34),"",'TRN-re'!K34)</f>
        <v>2956.8000000000402</v>
      </c>
      <c r="G212" s="14">
        <f>IF(ISBLANK('Analytical-TUD'!K34),"",'Analytical-TUD'!K34)</f>
        <v>2956.8</v>
      </c>
      <c r="H212" s="14">
        <f>IF(ISBLANK('Analytical-HTAL1'!K34),"",'Analytical-HTAL1'!K34)</f>
        <v>2956.8</v>
      </c>
      <c r="I212" s="14">
        <f>IF(ISBLANK('Analytical-HTAL2'!K34),"",'Analytical-HTAL2'!K34)</f>
        <v>2956.8</v>
      </c>
      <c r="J212" s="14">
        <f>IF(ISBLANK('CA-SIS'!K34),"",'CA-SIS'!K34)</f>
        <v>2957</v>
      </c>
      <c r="K212" s="14">
        <f>IF(ISBLANK('E+V1'!K34),"",'E+V1'!K34)</f>
        <v>2956.78656</v>
      </c>
      <c r="L212" s="14" t="str">
        <f>IF(ISBLANK(YourData!K34),"",YourData!K34)</f>
        <v/>
      </c>
      <c r="R212" s="14"/>
      <c r="S212" s="14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customFormat="false" ht="16">
      <c r="A213" s="2" t="s">
        <v>326</v>
      </c>
      <c r="B213" s="14">
        <f>IF(ISBLANK('DOE21E-NREL'!K35),"",'DOE21E-NREL'!K35)</f>
        <v>2957.5029308323565</v>
      </c>
      <c r="C213" s="14">
        <f>IF(ISBLANK('DOE21E-CIEMAT'!K35),"",'DOE21E-CIEMAT'!K35)</f>
        <v>2956.8</v>
      </c>
      <c r="D213" s="14">
        <f>IF(ISBLANK('CLM2000'!K35),"",'CLM2000'!K35)</f>
        <v>2957</v>
      </c>
      <c r="E213" s="14">
        <f>IF(ISBLANK('TRN-id'!K35),"",'TRN-id'!K35)</f>
        <v>2956.8000000000402</v>
      </c>
      <c r="F213" s="14">
        <f>IF(ISBLANK('TRN-re'!K35),"",'TRN-re'!K35)</f>
        <v>2956.8000000000402</v>
      </c>
      <c r="G213" s="14">
        <f>IF(ISBLANK('Analytical-TUD'!K35),"",'Analytical-TUD'!K35)</f>
        <v>2956.8</v>
      </c>
      <c r="H213" s="14">
        <f>IF(ISBLANK('Analytical-HTAL1'!K35),"",'Analytical-HTAL1'!K35)</f>
        <v>2956.8</v>
      </c>
      <c r="I213" s="14">
        <f>IF(ISBLANK('Analytical-HTAL2'!K35),"",'Analytical-HTAL2'!K35)</f>
        <v>2956.8</v>
      </c>
      <c r="J213" s="14">
        <f>IF(ISBLANK('CA-SIS'!K35),"",'CA-SIS'!K35)</f>
        <v>2957</v>
      </c>
      <c r="K213" s="14">
        <f>IF(ISBLANK('E+V1'!K35),"",'E+V1'!K35)</f>
        <v>2956.78656</v>
      </c>
      <c r="L213" s="14" t="str">
        <f>IF(ISBLANK(YourData!K35),"",YourData!K35)</f>
        <v/>
      </c>
      <c r="R213" s="14"/>
      <c r="S213" s="14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customFormat="false" ht="16">
      <c r="A214" s="2" t="s">
        <v>327</v>
      </c>
      <c r="B214" s="14">
        <f>IF(ISBLANK('DOE21E-NREL'!K36),"",'DOE21E-NREL'!K36)</f>
        <v>369.57796014067998</v>
      </c>
      <c r="C214" s="14">
        <f>IF(ISBLANK('DOE21E-CIEMAT'!K36),"",'DOE21E-CIEMAT'!K36)</f>
        <v>369.6</v>
      </c>
      <c r="D214" s="14">
        <f>IF(ISBLANK('CLM2000'!K36),"",'CLM2000'!K36)</f>
        <v>370</v>
      </c>
      <c r="E214" s="14">
        <f>IF(ISBLANK('TRN-id'!K36),"",'TRN-id'!K36)</f>
        <v>369.60000000000502</v>
      </c>
      <c r="F214" s="14">
        <f>IF(ISBLANK('TRN-re'!K36),"",'TRN-re'!K36)</f>
        <v>369.60000000000502</v>
      </c>
      <c r="G214" s="14">
        <f>IF(ISBLANK('Analytical-TUD'!K36),"",'Analytical-TUD'!K36)</f>
        <v>369.6</v>
      </c>
      <c r="H214" s="14">
        <f>IF(ISBLANK('Analytical-HTAL1'!K36),"",'Analytical-HTAL1'!K36)</f>
        <v>369.6</v>
      </c>
      <c r="I214" s="14">
        <f>IF(ISBLANK('Analytical-HTAL2'!K36),"",'Analytical-HTAL2'!K36)</f>
        <v>369.6</v>
      </c>
      <c r="J214" s="14">
        <f>IF(ISBLANK('CA-SIS'!K36),"",'CA-SIS'!K36)</f>
        <v>367</v>
      </c>
      <c r="K214" s="14">
        <f>IF(ISBLANK('E+V1'!K36),"",'E+V1'!K36)</f>
        <v>369.59906666666666</v>
      </c>
      <c r="L214" s="14" t="str">
        <f>IF(ISBLANK(YourData!K36),"",YourData!K36)</f>
        <v/>
      </c>
      <c r="R214" s="14"/>
      <c r="S214" s="14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customFormat="false" ht="16">
      <c r="A215" s="2" t="s">
        <v>328</v>
      </c>
      <c r="B215" s="14">
        <f>IF(ISBLANK('DOE21E-NREL'!K37),"",'DOE21E-NREL'!K37)</f>
        <v>369.57796014067998</v>
      </c>
      <c r="C215" s="14">
        <f>IF(ISBLANK('DOE21E-CIEMAT'!K37),"",'DOE21E-CIEMAT'!K37)</f>
        <v>369.6</v>
      </c>
      <c r="D215" s="14">
        <f>IF(ISBLANK('CLM2000'!K37),"",'CLM2000'!K37)</f>
        <v>370</v>
      </c>
      <c r="E215" s="14">
        <f>IF(ISBLANK('TRN-id'!K37),"",'TRN-id'!K37)</f>
        <v>369.60000000000502</v>
      </c>
      <c r="F215" s="14">
        <f>IF(ISBLANK('TRN-re'!K37),"",'TRN-re'!K37)</f>
        <v>369.60000000000502</v>
      </c>
      <c r="G215" s="14">
        <f>IF(ISBLANK('Analytical-TUD'!K37),"",'Analytical-TUD'!K37)</f>
        <v>369.6</v>
      </c>
      <c r="H215" s="14">
        <f>IF(ISBLANK('Analytical-HTAL1'!K37),"",'Analytical-HTAL1'!K37)</f>
        <v>369.6</v>
      </c>
      <c r="I215" s="14">
        <f>IF(ISBLANK('Analytical-HTAL2'!K37),"",'Analytical-HTAL2'!K37)</f>
        <v>369.6</v>
      </c>
      <c r="J215" s="14">
        <f>IF(ISBLANK('CA-SIS'!K37),"",'CA-SIS'!K37)</f>
        <v>367</v>
      </c>
      <c r="K215" s="14">
        <f>IF(ISBLANK('E+V1'!K37),"",'E+V1'!K37)</f>
        <v>369.59906666666666</v>
      </c>
      <c r="L215" s="14" t="str">
        <f>IF(ISBLANK(YourData!K37),"",YourData!K37)</f>
        <v/>
      </c>
      <c r="R215" s="14"/>
      <c r="S215" s="14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customFormat="false" ht="16">
      <c r="A216" s="2" t="s">
        <v>329</v>
      </c>
      <c r="B216" s="14">
        <f>IF(ISBLANK('DOE21E-NREL'!K38),"",'DOE21E-NREL'!K38)</f>
        <v>1221.2778429073858</v>
      </c>
      <c r="C216" s="14">
        <f>IF(ISBLANK('DOE21E-CIEMAT'!K38),"",'DOE21E-CIEMAT'!K38)</f>
        <v>1221.0239999999999</v>
      </c>
      <c r="D216" s="14">
        <f>IF(ISBLANK('CLM2000'!K38),"",'CLM2000'!K38)</f>
        <v>1221</v>
      </c>
      <c r="E216" s="14">
        <f>IF(ISBLANK('TRN-id'!K38),"",'TRN-id'!K38)</f>
        <v>1221.0239999999999</v>
      </c>
      <c r="F216" s="14">
        <f>IF(ISBLANK('TRN-re'!K38),"",'TRN-re'!K38)</f>
        <v>1221.0239999999999</v>
      </c>
      <c r="G216" s="14">
        <f>IF(ISBLANK('Analytical-TUD'!K38),"",'Analytical-TUD'!K38)</f>
        <v>1221.0239999999999</v>
      </c>
      <c r="H216" s="14">
        <f>IF(ISBLANK('Analytical-HTAL1'!K38),"",'Analytical-HTAL1'!K38)</f>
        <v>1221</v>
      </c>
      <c r="I216" s="14">
        <f>IF(ISBLANK('Analytical-HTAL2'!K38),"",'Analytical-HTAL2'!K38)</f>
        <v>1221</v>
      </c>
      <c r="J216" s="14">
        <f>IF(ISBLANK('CA-SIS'!K38),"",'CA-SIS'!K38)</f>
        <v>1221</v>
      </c>
      <c r="K216" s="14">
        <f>IF(ISBLANK('E+V1'!K38),"",'E+V1'!K38)</f>
        <v>1220.9823733333333</v>
      </c>
      <c r="L216" s="14" t="str">
        <f>IF(ISBLANK(YourData!K38),"",YourData!K38)</f>
        <v/>
      </c>
      <c r="R216" s="14"/>
      <c r="S216" s="14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customFormat="false" ht="16">
      <c r="A217" s="2"/>
      <c r="B217" s="14"/>
      <c r="C217" s="14"/>
      <c r="D217" s="14"/>
      <c r="E217" s="14"/>
      <c r="F217" s="14"/>
      <c r="G217" s="14"/>
      <c r="H217" s="2"/>
      <c r="I217" s="14"/>
      <c r="J217" s="14"/>
      <c r="K217" s="14"/>
      <c r="L217" s="14"/>
      <c r="R217" s="14"/>
      <c r="S217" s="14"/>
      <c r="T217" s="2"/>
      <c r="U217" s="2"/>
      <c r="V217" s="2"/>
      <c r="W217" s="2"/>
      <c r="X217" s="2"/>
      <c r="Y217" s="2"/>
      <c r="Z217" s="2"/>
      <c r="AA217" s="2"/>
      <c r="AB217" s="2"/>
    </row>
    <row r="218" spans="2:28" customFormat="false" ht="16">
      <c r="B218" s="14"/>
      <c r="C218" s="14"/>
      <c r="D218" s="14"/>
      <c r="E218" s="14"/>
      <c r="F218" s="14"/>
      <c r="G218" s="14"/>
      <c r="H218" s="2"/>
      <c r="I218" s="14"/>
      <c r="J218" s="14"/>
      <c r="K218" s="14"/>
      <c r="L218" s="14"/>
      <c r="R218" s="14"/>
      <c r="S218" s="14"/>
      <c r="T218" s="2"/>
      <c r="U218" s="2"/>
      <c r="V218" s="2"/>
      <c r="W218" s="2"/>
      <c r="X218" s="2"/>
      <c r="Y218" s="2"/>
      <c r="Z218" s="2"/>
      <c r="AA218" s="2"/>
      <c r="AB218" s="2"/>
    </row>
    <row r="219" spans="1:1" customFormat="false">
      <c r="A219" t="s">
        <v>63</v>
      </c>
    </row>
    <row r="220" spans="1:1" customFormat="false" ht="16">
      <c r="A220" s="2"/>
    </row>
    <row r="221" spans="1:28" customFormat="false" ht="16">
      <c r="A221" s="2"/>
      <c r="B221" s="11" t="s">
        <v>37</v>
      </c>
      <c r="C221" s="11" t="s">
        <v>37</v>
      </c>
      <c r="D221" s="11" t="s">
        <v>38</v>
      </c>
      <c r="E221" s="11" t="s">
        <v>39</v>
      </c>
      <c r="F221" s="11" t="s">
        <v>39</v>
      </c>
      <c r="G221" s="11" t="s">
        <v>40</v>
      </c>
      <c r="H221" s="11" t="s">
        <v>40</v>
      </c>
      <c r="I221" s="11" t="s">
        <v>40</v>
      </c>
      <c r="J221" s="13" t="s">
        <v>41</v>
      </c>
      <c r="K221" s="13" t="s">
        <v>42</v>
      </c>
      <c r="L221" s="13" t="str">
        <f>YourData!$J$4</f>
        <v>Tested Prg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2:28" customFormat="false" ht="16">
      <c r="B222" s="11" t="s">
        <v>43</v>
      </c>
      <c r="C222" s="11" t="s">
        <v>44</v>
      </c>
      <c r="D222" s="11" t="s">
        <v>45</v>
      </c>
      <c r="E222" s="11" t="s">
        <v>46</v>
      </c>
      <c r="F222" s="11" t="s">
        <v>47</v>
      </c>
      <c r="G222" s="11" t="s">
        <v>48</v>
      </c>
      <c r="H222" s="11" t="s">
        <v>49</v>
      </c>
      <c r="I222" s="11" t="s">
        <v>50</v>
      </c>
      <c r="J222" s="13" t="s">
        <v>253</v>
      </c>
      <c r="K222" s="13" t="s">
        <v>52</v>
      </c>
      <c r="L222" s="13" t="str">
        <f>YourData!$J$8</f>
        <v>Org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customFormat="false" ht="16">
      <c r="A223" s="15" t="s">
        <v>330</v>
      </c>
      <c r="B223" s="15">
        <f>IF(ISBLANK('DOE21E-NREL'!L25),"",'DOE21E-NREL'!L25)</f>
        <v>2.4064082388996897</v>
      </c>
      <c r="C223" s="15">
        <f>IF(ISBLANK('DOE21E-CIEMAT'!L25),"",'DOE21E-CIEMAT'!L25)</f>
        <v>2.4304000000000001</v>
      </c>
      <c r="D223" s="15">
        <f>IF(ISBLANK('CLM2000'!L25),"",'CLM2000'!L25)</f>
        <v>2.3889999999999998</v>
      </c>
      <c r="E223" s="15">
        <f>IF(ISBLANK('TRN-id'!L25),"",'TRN-id'!L25)</f>
        <v>2.40174000000001</v>
      </c>
      <c r="F223" s="15">
        <f>IF(ISBLANK('TRN-re'!L25),"",'TRN-re'!L25)</f>
        <v>2.4183767298205199</v>
      </c>
      <c r="G223" s="15">
        <f>IF(ISBLANK('Analytical-TUD'!L25),"",'Analytical-TUD'!L25)</f>
        <v>2.3888868380517501</v>
      </c>
      <c r="H223" s="15">
        <f>IF(ISBLANK('Analytical-HTAL1'!L25),"",'Analytical-HTAL1'!L25)</f>
        <v>2.39</v>
      </c>
      <c r="I223" s="15">
        <f>IF(ISBLANK('Analytical-HTAL2'!L25),"",'Analytical-HTAL2'!L25)</f>
        <v>2.39</v>
      </c>
      <c r="J223" s="15">
        <f>IF(ISBLANK('CA-SIS'!L25),"",'CA-SIS'!L25)</f>
        <v>2.39</v>
      </c>
      <c r="K223" s="15">
        <f>IF(ISBLANK('E+V1'!L25),"",'E+V1'!L25)</f>
        <v>2.4039863877120875</v>
      </c>
      <c r="L223" s="15" t="str">
        <f>IF(ISBLANK(YourData!L25),"",YourData!L25)</f>
        <v/>
      </c>
      <c r="R223" s="15"/>
      <c r="S223" s="15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customFormat="false" ht="16">
      <c r="A224" s="15" t="s">
        <v>317</v>
      </c>
      <c r="B224" s="15">
        <f>IF(ISBLANK('DOE21E-NREL'!L26),"",'DOE21E-NREL'!L26)</f>
        <v>3.4146260918382514</v>
      </c>
      <c r="C224" s="15">
        <f>IF(ISBLANK('DOE21E-CIEMAT'!L26),"",'DOE21E-CIEMAT'!L26)</f>
        <v>3.4588999999999999</v>
      </c>
      <c r="D224" s="15">
        <f>IF(ISBLANK('CLM2000'!L26),"",'CLM2000'!L26)</f>
        <v>3.3420000000000001</v>
      </c>
      <c r="E224" s="15">
        <f>IF(ISBLANK('TRN-id'!L26),"",'TRN-id'!L26)</f>
        <v>3.4086699999999999</v>
      </c>
      <c r="F224" s="15">
        <f>IF(ISBLANK('TRN-re'!L26),"",'TRN-re'!L26)</f>
        <v>3.4271013236486798</v>
      </c>
      <c r="G224" s="15">
        <f>IF(ISBLANK('Analytical-TUD'!L26),"",'Analytical-TUD'!L26)</f>
        <v>3.37947843108957</v>
      </c>
      <c r="H224" s="15">
        <f>IF(ISBLANK('Analytical-HTAL1'!L26),"",'Analytical-HTAL1'!L26)</f>
        <v>3.38</v>
      </c>
      <c r="I224" s="15">
        <f>IF(ISBLANK('Analytical-HTAL2'!L26),"",'Analytical-HTAL2'!L26)</f>
        <v>3.38</v>
      </c>
      <c r="J224" s="15">
        <f>IF(ISBLANK('CA-SIS'!L26),"",'CA-SIS'!L26)</f>
        <v>3.38</v>
      </c>
      <c r="K224" s="15">
        <f>IF(ISBLANK('E+V1'!L26),"",'E+V1'!L26)</f>
        <v>3.4006563393743239</v>
      </c>
      <c r="L224" s="15" t="str">
        <f>IF(ISBLANK(YourData!L26),"",YourData!L26)</f>
        <v/>
      </c>
      <c r="R224" s="15"/>
      <c r="S224" s="15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customFormat="false" ht="16">
      <c r="A225" s="15" t="s">
        <v>318</v>
      </c>
      <c r="B225" s="15">
        <f>IF(ISBLANK('DOE21E-NREL'!L27),"",'DOE21E-NREL'!L27)</f>
        <v>3.6230000000000002</v>
      </c>
      <c r="C225" s="15">
        <f>IF(ISBLANK('DOE21E-CIEMAT'!L27),"",'DOE21E-CIEMAT'!L27)</f>
        <v>3.6139000000000001</v>
      </c>
      <c r="D225" s="15">
        <f>IF(ISBLANK('CLM2000'!L27),"",'CLM2000'!L27)</f>
        <v>3.59</v>
      </c>
      <c r="E225" s="15">
        <f>IF(ISBLANK('TRN-id'!L27),"",'TRN-id'!L27)</f>
        <v>3.6054400000000002</v>
      </c>
      <c r="F225" s="15">
        <f>IF(ISBLANK('TRN-re'!L27),"",'TRN-re'!L27)</f>
        <v>3.6312588834102599</v>
      </c>
      <c r="G225" s="15">
        <f>IF(ISBLANK('Analytical-TUD'!L27),"",'Analytical-TUD'!L27)</f>
        <v>3.5865211651890001</v>
      </c>
      <c r="H225" s="15">
        <f>IF(ISBLANK('Analytical-HTAL1'!L27),"",'Analytical-HTAL1'!L27)</f>
        <v>3.59</v>
      </c>
      <c r="I225" s="15">
        <f>IF(ISBLANK('Analytical-HTAL2'!L27),"",'Analytical-HTAL2'!L27)</f>
        <v>3.59</v>
      </c>
      <c r="J225" s="15">
        <f>IF(ISBLANK('CA-SIS'!L27),"",'CA-SIS'!L27)</f>
        <v>3.59</v>
      </c>
      <c r="K225" s="15">
        <f>IF(ISBLANK('E+V1'!L27),"",'E+V1'!L27)</f>
        <v>3.6074825653952138</v>
      </c>
      <c r="L225" s="15" t="str">
        <f>IF(ISBLANK(YourData!L27),"",YourData!L27)</f>
        <v/>
      </c>
      <c r="R225" s="15"/>
      <c r="S225" s="15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customFormat="false" ht="16">
      <c r="A226" s="15" t="s">
        <v>319</v>
      </c>
      <c r="B226" s="15">
        <f>IF(ISBLANK('DOE21E-NREL'!L28),"",'DOE21E-NREL'!L28)</f>
        <v>1.9530000000000001</v>
      </c>
      <c r="C226" s="15">
        <f>IF(ISBLANK('DOE21E-CIEMAT'!L28),"",'DOE21E-CIEMAT'!L28)</f>
        <v>1.9752000000000001</v>
      </c>
      <c r="D226" s="15">
        <f>IF(ISBLANK('CLM2000'!L28),"",'CLM2000'!L28)</f>
        <v>1.909</v>
      </c>
      <c r="E226" s="15">
        <f>IF(ISBLANK('TRN-id'!L28),"",'TRN-id'!L28)</f>
        <v>1.9197599999999999</v>
      </c>
      <c r="F226" s="15">
        <f>IF(ISBLANK('TRN-re'!L28),"",'TRN-re'!L28)</f>
        <v>1.9162604426238901</v>
      </c>
      <c r="G226" s="15">
        <f>IF(ISBLANK('Analytical-TUD'!L28),"",'Analytical-TUD'!L28)</f>
        <v>1.88951818418432</v>
      </c>
      <c r="H226" s="15">
        <f>IF(ISBLANK('Analytical-HTAL1'!L28),"",'Analytical-HTAL1'!L28)</f>
        <v>1.91</v>
      </c>
      <c r="I226" s="15">
        <f>IF(ISBLANK('Analytical-HTAL2'!L28),"",'Analytical-HTAL2'!L28)</f>
        <v>1.91</v>
      </c>
      <c r="J226" s="15">
        <f>IF(ISBLANK('CA-SIS'!L28),"",'CA-SIS'!L28)</f>
        <v>1.91</v>
      </c>
      <c r="K226" s="15">
        <f>IF(ISBLANK('E+V1'!L28),"",'E+V1'!L28)</f>
        <v>1.9038172512703648</v>
      </c>
      <c r="L226" s="15" t="str">
        <f>IF(ISBLANK(YourData!L28),"",YourData!L28)</f>
        <v/>
      </c>
      <c r="R226" s="15"/>
      <c r="S226" s="15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customFormat="false" ht="16">
      <c r="A227" s="15" t="s">
        <v>320</v>
      </c>
      <c r="B227" s="15">
        <f>IF(ISBLANK('DOE21E-NREL'!L29),"",'DOE21E-NREL'!L29)</f>
        <v>2.8540000000000001</v>
      </c>
      <c r="C227" s="15">
        <f>IF(ISBLANK('DOE21E-CIEMAT'!L29),"",'DOE21E-CIEMAT'!L29)</f>
        <v>2.9150999999999998</v>
      </c>
      <c r="D227" s="15">
        <f>IF(ISBLANK('CLM2000'!L29),"",'CLM2000'!L29)</f>
        <v>2.734</v>
      </c>
      <c r="E227" s="15">
        <f>IF(ISBLANK('TRN-id'!L29),"",'TRN-id'!L29)</f>
        <v>2.7974300000000301</v>
      </c>
      <c r="F227" s="15">
        <f>IF(ISBLANK('TRN-re'!L29),"",'TRN-re'!L29)</f>
        <v>2.7996008201671501</v>
      </c>
      <c r="G227" s="15">
        <f>IF(ISBLANK('Analytical-TUD'!L29),"",'Analytical-TUD'!L29)</f>
        <v>2.7502288079573298</v>
      </c>
      <c r="H227" s="15">
        <f>IF(ISBLANK('Analytical-HTAL1'!L29),"",'Analytical-HTAL1'!L29)</f>
        <v>2.77</v>
      </c>
      <c r="I227" s="15">
        <f>IF(ISBLANK('Analytical-HTAL2'!L29),"",'Analytical-HTAL2'!L29)</f>
        <v>2.77</v>
      </c>
      <c r="J227" s="15">
        <f>IF(ISBLANK('CA-SIS'!L29),"",'CA-SIS'!L29)</f>
        <v>2.77</v>
      </c>
      <c r="K227" s="15">
        <f>IF(ISBLANK('E+V1'!L29),"",'E+V1'!L29)</f>
        <v>2.7713544227357225</v>
      </c>
      <c r="L227" s="15" t="str">
        <f>IF(ISBLANK(YourData!L29),"",YourData!L29)</f>
        <v/>
      </c>
      <c r="R227" s="15"/>
      <c r="S227" s="15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customFormat="false" ht="16">
      <c r="A228" s="15" t="s">
        <v>321</v>
      </c>
      <c r="B228" s="15">
        <f>IF(ISBLANK('DOE21E-NREL'!L30),"",'DOE21E-NREL'!L30)</f>
        <v>3.7</v>
      </c>
      <c r="C228" s="15">
        <f>IF(ISBLANK('DOE21E-CIEMAT'!L30),"",'DOE21E-CIEMAT'!L30)</f>
        <v>3.6675</v>
      </c>
      <c r="D228" s="15">
        <f>IF(ISBLANK('CLM2000'!L30),"",'CLM2000'!L30)</f>
        <v>3.63</v>
      </c>
      <c r="E228" s="15">
        <f>IF(ISBLANK('TRN-id'!L30),"",'TRN-id'!L30)</f>
        <v>3.64964000000005</v>
      </c>
      <c r="F228" s="15">
        <f>IF(ISBLANK('TRN-re'!L30),"",'TRN-re'!L30)</f>
        <v>3.6734126916880601</v>
      </c>
      <c r="G228" s="15">
        <f>IF(ISBLANK('Analytical-TUD'!L30),"",'Analytical-TUD'!L30)</f>
        <v>3.6273049132051698</v>
      </c>
      <c r="H228" s="15">
        <f>IF(ISBLANK('Analytical-HTAL1'!L30),"",'Analytical-HTAL1'!L30)</f>
        <v>3.63</v>
      </c>
      <c r="I228" s="15">
        <f>IF(ISBLANK('Analytical-HTAL2'!L30),"",'Analytical-HTAL2'!L30)</f>
        <v>3.63</v>
      </c>
      <c r="J228" s="15">
        <f>IF(ISBLANK('CA-SIS'!L30),"",'CA-SIS'!L30)</f>
        <v>3.62</v>
      </c>
      <c r="K228" s="15">
        <f>IF(ISBLANK('E+V1'!L30),"",'E+V1'!L30)</f>
        <v>3.6544280052872966</v>
      </c>
      <c r="L228" s="15" t="str">
        <f>IF(ISBLANK(YourData!L30),"",YourData!L30)</f>
        <v/>
      </c>
      <c r="R228" s="15"/>
      <c r="S228" s="15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customFormat="false" ht="16">
      <c r="A229" s="15" t="s">
        <v>322</v>
      </c>
      <c r="B229" s="15">
        <f>IF(ISBLANK('DOE21E-NREL'!L31),"",'DOE21E-NREL'!L31)</f>
        <v>3.95</v>
      </c>
      <c r="C229" s="15">
        <f>IF(ISBLANK('DOE21E-CIEMAT'!L31),"",'DOE21E-CIEMAT'!L31)</f>
        <v>3.8658000000000001</v>
      </c>
      <c r="D229" s="15">
        <f>IF(ISBLANK('CLM2000'!L31),"",'CLM2000'!L31)</f>
        <v>3.84</v>
      </c>
      <c r="E229" s="15">
        <f>IF(ISBLANK('TRN-id'!L31),"",'TRN-id'!L31)</f>
        <v>3.8451900000000001</v>
      </c>
      <c r="F229" s="15">
        <f>IF(ISBLANK('TRN-re'!L31),"",'TRN-re'!L31)</f>
        <v>3.8599482126501901</v>
      </c>
      <c r="G229" s="15">
        <f>IF(ISBLANK('Analytical-TUD'!L31),"",'Analytical-TUD'!L31)</f>
        <v>3.8329376060560199</v>
      </c>
      <c r="H229" s="15">
        <f>IF(ISBLANK('Analytical-HTAL1'!L31),"",'Analytical-HTAL1'!L31)</f>
        <v>3.84</v>
      </c>
      <c r="I229" s="15">
        <f>IF(ISBLANK('Analytical-HTAL2'!L31),"",'Analytical-HTAL2'!L31)</f>
        <v>3.84</v>
      </c>
      <c r="J229" s="15">
        <f>IF(ISBLANK('CA-SIS'!L31),"",'CA-SIS'!L31)</f>
        <v>3.84</v>
      </c>
      <c r="K229" s="15">
        <f>IF(ISBLANK('E+V1'!L31),"",'E+V1'!L31)</f>
        <v>3.8610830005394114</v>
      </c>
      <c r="L229" s="15" t="str">
        <f>IF(ISBLANK(YourData!L31),"",YourData!L31)</f>
        <v/>
      </c>
      <c r="R229" s="15"/>
      <c r="S229" s="15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customFormat="false" ht="16">
      <c r="A230" s="15" t="s">
        <v>323</v>
      </c>
      <c r="B230" s="15">
        <f>IF(ISBLANK('DOE21E-NREL'!L32),"",'DOE21E-NREL'!L32)</f>
        <v>2.9852621001507287</v>
      </c>
      <c r="C230" s="15">
        <f>IF(ISBLANK('DOE21E-CIEMAT'!L32),"",'DOE21E-CIEMAT'!L32)</f>
        <v>2.9514</v>
      </c>
      <c r="D230" s="15">
        <f>IF(ISBLANK('CLM2000'!L32),"",'CLM2000'!L32)</f>
        <v>2.92</v>
      </c>
      <c r="E230" s="15">
        <f>IF(ISBLANK('TRN-id'!L32),"",'TRN-id'!L32)</f>
        <v>2.92570999999998</v>
      </c>
      <c r="F230" s="15">
        <f>IF(ISBLANK('TRN-re'!L32),"",'TRN-re'!L32)</f>
        <v>2.9449030362171</v>
      </c>
      <c r="G230" s="15">
        <f>IF(ISBLANK('Analytical-TUD'!L32),"",'Analytical-TUD'!L32)</f>
        <v>2.9295040900051998</v>
      </c>
      <c r="H230" s="15">
        <f>IF(ISBLANK('Analytical-HTAL1'!L32),"",'Analytical-HTAL1'!L32)</f>
        <v>2.93</v>
      </c>
      <c r="I230" s="15">
        <f>IF(ISBLANK('Analytical-HTAL2'!L32),"",'Analytical-HTAL2'!L32)</f>
        <v>2.93</v>
      </c>
      <c r="J230" s="15">
        <f>IF(ISBLANK('CA-SIS'!L32),"",'CA-SIS'!L32)</f>
        <v>2.92</v>
      </c>
      <c r="K230" s="15">
        <f>IF(ISBLANK('E+V1'!L32),"",'E+V1'!L32)</f>
        <v>2.9414504890534494</v>
      </c>
      <c r="L230" s="15" t="str">
        <f>IF(ISBLANK(YourData!L32),"",YourData!L32)</f>
        <v/>
      </c>
      <c r="R230" s="15"/>
      <c r="S230" s="15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customFormat="false" ht="16">
      <c r="A231" s="15" t="s">
        <v>324</v>
      </c>
      <c r="B231" s="15">
        <f>IF(ISBLANK('DOE21E-NREL'!L33),"",'DOE21E-NREL'!L33)</f>
        <v>3.4769999999999999</v>
      </c>
      <c r="C231" s="15">
        <f>IF(ISBLANK('DOE21E-CIEMAT'!L33),"",'DOE21E-CIEMAT'!L33)</f>
        <v>3.4422999999999999</v>
      </c>
      <c r="D231" s="15">
        <f>IF(ISBLANK('CLM2000'!L33),"",'CLM2000'!L33)</f>
        <v>3.39</v>
      </c>
      <c r="E231" s="15">
        <f>IF(ISBLANK('TRN-id'!L33),"",'TRN-id'!L33)</f>
        <v>3.3943899999999698</v>
      </c>
      <c r="F231" s="15">
        <f>IF(ISBLANK('TRN-re'!L33),"",'TRN-re'!L33)</f>
        <v>3.4032808099169598</v>
      </c>
      <c r="G231" s="15">
        <f>IF(ISBLANK('Analytical-TUD'!L33),"",'Analytical-TUD'!L33)</f>
        <v>3.36716976128969</v>
      </c>
      <c r="H231" s="15">
        <f>IF(ISBLANK('Analytical-HTAL1'!L33),"",'Analytical-HTAL1'!L33)</f>
        <v>3.39</v>
      </c>
      <c r="I231" s="15">
        <f>IF(ISBLANK('Analytical-HTAL2'!L33),"",'Analytical-HTAL2'!L33)</f>
        <v>3.39</v>
      </c>
      <c r="J231" s="15">
        <f>IF(ISBLANK('CA-SIS'!L33),"",'CA-SIS'!L33)</f>
        <v>3.38</v>
      </c>
      <c r="K231" s="15">
        <f>IF(ISBLANK('E+V1'!L33),"",'E+V1'!L33)</f>
        <v>3.3950820364286098</v>
      </c>
      <c r="L231" s="15" t="str">
        <f>IF(ISBLANK(YourData!L33),"",YourData!L33)</f>
        <v/>
      </c>
      <c r="R231" s="15"/>
      <c r="S231" s="15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customFormat="false" ht="16">
      <c r="A232" s="15" t="s">
        <v>325</v>
      </c>
      <c r="B232" s="15">
        <f>IF(ISBLANK('DOE21E-NREL'!L34),"",'DOE21E-NREL'!L34)</f>
        <v>4.0259999999999998</v>
      </c>
      <c r="C232" s="15">
        <f>IF(ISBLANK('DOE21E-CIEMAT'!L34),"",'DOE21E-CIEMAT'!L34)</f>
        <v>4.0842000000000001</v>
      </c>
      <c r="D232" s="15">
        <f>IF(ISBLANK('CLM2000'!L34),"",'CLM2000'!L34)</f>
        <v>4.04</v>
      </c>
      <c r="E232" s="15">
        <f>IF(ISBLANK('TRN-id'!L34),"",'TRN-id'!L34)</f>
        <v>4.0472100000000202</v>
      </c>
      <c r="F232" s="15">
        <f>IF(ISBLANK('TRN-re'!L34),"",'TRN-re'!L34)</f>
        <v>4.0550284761080899</v>
      </c>
      <c r="G232" s="15">
        <f>IF(ISBLANK('Analytical-TUD'!L34),"",'Analytical-TUD'!L34)</f>
        <v>4.0423290802762697</v>
      </c>
      <c r="H232" s="15">
        <f>IF(ISBLANK('Analytical-HTAL1'!L34),"",'Analytical-HTAL1'!L34)</f>
        <v>4.04</v>
      </c>
      <c r="I232" s="15">
        <f>IF(ISBLANK('Analytical-HTAL2'!L34),"",'Analytical-HTAL2'!L34)</f>
        <v>4.04</v>
      </c>
      <c r="J232" s="15">
        <f>IF(ISBLANK('CA-SIS'!L34),"",'CA-SIS'!L34)</f>
        <v>4.04</v>
      </c>
      <c r="K232" s="15">
        <f>IF(ISBLANK('E+V1'!L34),"",'E+V1'!L34)</f>
        <v>4.0431961493653716</v>
      </c>
      <c r="L232" s="15" t="str">
        <f>IF(ISBLANK(YourData!L34),"",YourData!L34)</f>
        <v/>
      </c>
      <c r="R232" s="15"/>
      <c r="S232" s="15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customFormat="false" ht="16">
      <c r="A233" s="15" t="s">
        <v>326</v>
      </c>
      <c r="B233" s="15">
        <f>IF(ISBLANK('DOE21E-NREL'!L35),"",'DOE21E-NREL'!L35)</f>
        <v>2.8230338036558296</v>
      </c>
      <c r="C233" s="15">
        <f>IF(ISBLANK('DOE21E-CIEMAT'!L35),"",'DOE21E-CIEMAT'!L35)</f>
        <v>2.8744000000000001</v>
      </c>
      <c r="D233" s="15">
        <f>IF(ISBLANK('CLM2000'!L35),"",'CLM2000'!L35)</f>
        <v>2.85</v>
      </c>
      <c r="E233" s="15">
        <f>IF(ISBLANK('TRN-id'!L35),"",'TRN-id'!L35)</f>
        <v>2.8512499999999799</v>
      </c>
      <c r="F233" s="15">
        <f>IF(ISBLANK('TRN-re'!L35),"",'TRN-re'!L35)</f>
        <v>2.8574482834050898</v>
      </c>
      <c r="G233" s="15">
        <f>IF(ISBLANK('Analytical-TUD'!L35),"",'Analytical-TUD'!L35)</f>
        <v>2.84579954716577</v>
      </c>
      <c r="H233" s="15">
        <f>IF(ISBLANK('Analytical-HTAL1'!L35),"",'Analytical-HTAL1'!L35)</f>
        <v>2.85</v>
      </c>
      <c r="I233" s="15">
        <f>IF(ISBLANK('Analytical-HTAL2'!L35),"",'Analytical-HTAL2'!L35)</f>
        <v>2.85</v>
      </c>
      <c r="J233" s="15">
        <f>IF(ISBLANK('CA-SIS'!L35),"",'CA-SIS'!L35)</f>
        <v>2.85</v>
      </c>
      <c r="K233" s="15">
        <f>IF(ISBLANK('E+V1'!L35),"",'E+V1'!L35)</f>
        <v>2.8520807826707606</v>
      </c>
      <c r="L233" s="15" t="str">
        <f>IF(ISBLANK(YourData!L35),"",YourData!L35)</f>
        <v/>
      </c>
      <c r="R233" s="15"/>
      <c r="S233" s="15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customFormat="false" ht="16">
      <c r="A234" s="15" t="s">
        <v>327</v>
      </c>
      <c r="B234" s="15">
        <f>IF(ISBLANK('DOE21E-NREL'!L36),"",'DOE21E-NREL'!L36)</f>
        <v>3.4569999999999999</v>
      </c>
      <c r="C234" s="15">
        <f>IF(ISBLANK('DOE21E-CIEMAT'!L36),"",'DOE21E-CIEMAT'!L36)</f>
        <v>3.4864999999999999</v>
      </c>
      <c r="D234" s="15">
        <f>IF(ISBLANK('CLM2000'!L36),"",'CLM2000'!L36)</f>
        <v>3.41</v>
      </c>
      <c r="E234" s="15">
        <f>IF(ISBLANK('TRN-id'!L36),"",'TRN-id'!L36)</f>
        <v>3.4095900000000099</v>
      </c>
      <c r="F234" s="15">
        <f>IF(ISBLANK('TRN-re'!L36),"",'TRN-re'!L36)</f>
        <v>3.4047553373259101</v>
      </c>
      <c r="G234" s="15">
        <f>IF(ISBLANK('Analytical-TUD'!L36),"",'Analytical-TUD'!L36)</f>
        <v>3.3864963988636401</v>
      </c>
      <c r="H234" s="15">
        <f>IF(ISBLANK('Analytical-HTAL1'!L36),"",'Analytical-HTAL1'!L36)</f>
        <v>3.41</v>
      </c>
      <c r="I234" s="15">
        <f>IF(ISBLANK('Analytical-HTAL2'!L36),"",'Analytical-HTAL2'!L36)</f>
        <v>3.41</v>
      </c>
      <c r="J234" s="15">
        <f>IF(ISBLANK('CA-SIS'!L36),"",'CA-SIS'!L36)</f>
        <v>3.41</v>
      </c>
      <c r="K234" s="15">
        <f>IF(ISBLANK('E+V1'!L36),"",'E+V1'!L36)</f>
        <v>3.3941769476797323</v>
      </c>
      <c r="L234" s="15" t="str">
        <f>IF(ISBLANK(YourData!L36),"",YourData!L36)</f>
        <v/>
      </c>
      <c r="R234" s="15"/>
      <c r="S234" s="15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customFormat="false" ht="16">
      <c r="A235" s="15" t="s">
        <v>328</v>
      </c>
      <c r="B235" s="15">
        <f>IF(ISBLANK('DOE21E-NREL'!L37),"",'DOE21E-NREL'!L37)</f>
        <v>2.3370000000000002</v>
      </c>
      <c r="C235" s="15">
        <f>IF(ISBLANK('DOE21E-CIEMAT'!L37),"",'DOE21E-CIEMAT'!L37)</f>
        <v>2.3597999999999999</v>
      </c>
      <c r="D235" s="15">
        <f>IF(ISBLANK('CLM2000'!L37),"",'CLM2000'!L37)</f>
        <v>2.31</v>
      </c>
      <c r="E235" s="15">
        <f>IF(ISBLANK('TRN-id'!L37),"",'TRN-id'!L37)</f>
        <v>2.3157799999999802</v>
      </c>
      <c r="F235" s="15">
        <f>IF(ISBLANK('TRN-re'!L37),"",'TRN-re'!L37)</f>
        <v>2.3053574539341302</v>
      </c>
      <c r="G235" s="15">
        <f>IF(ISBLANK('Analytical-TUD'!L37),"",'Analytical-TUD'!L37)</f>
        <v>2.2943852185370899</v>
      </c>
      <c r="H235" s="15">
        <f>IF(ISBLANK('Analytical-HTAL1'!L37),"",'Analytical-HTAL1'!L37)</f>
        <v>2.31</v>
      </c>
      <c r="I235" s="15">
        <f>IF(ISBLANK('Analytical-HTAL2'!L37),"",'Analytical-HTAL2'!L37)</f>
        <v>2.31</v>
      </c>
      <c r="J235" s="15">
        <f>IF(ISBLANK('CA-SIS'!L37),"",'CA-SIS'!L37)</f>
        <v>2.31</v>
      </c>
      <c r="K235" s="15">
        <f>IF(ISBLANK('E+V1'!L37),"",'E+V1'!L37)</f>
        <v>2.3032699024559991</v>
      </c>
      <c r="L235" s="15" t="str">
        <f>IF(ISBLANK(YourData!L37),"",YourData!L37)</f>
        <v/>
      </c>
      <c r="R235" s="15"/>
      <c r="S235" s="15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customFormat="false" ht="16">
      <c r="A236" s="15" t="s">
        <v>329</v>
      </c>
      <c r="B236" s="15">
        <f>IF(ISBLANK('DOE21E-NREL'!L38),"",'DOE21E-NREL'!L38)</f>
        <v>3.7080000000000002</v>
      </c>
      <c r="C236" s="15">
        <f>IF(ISBLANK('DOE21E-CIEMAT'!L38),"",'DOE21E-CIEMAT'!L38)</f>
        <v>3.6677</v>
      </c>
      <c r="D236" s="15">
        <f>IF(ISBLANK('CLM2000'!L38),"",'CLM2000'!L38)</f>
        <v>3.61</v>
      </c>
      <c r="E236" s="15">
        <f>IF(ISBLANK('TRN-id'!L38),"",'TRN-id'!L38)</f>
        <v>3.61016</v>
      </c>
      <c r="F236" s="15">
        <f>IF(ISBLANK('TRN-re'!L38),"",'TRN-re'!L38)</f>
        <v>3.6101593374723899</v>
      </c>
      <c r="G236" s="15">
        <f>IF(ISBLANK('Analytical-TUD'!L38),"",'Analytical-TUD'!L38)</f>
        <v>3.6206138155861001</v>
      </c>
      <c r="H236" s="15">
        <f>IF(ISBLANK('Analytical-HTAL1'!L38),"",'Analytical-HTAL1'!L38)</f>
        <v>3.62</v>
      </c>
      <c r="I236" s="15">
        <f>IF(ISBLANK('Analytical-HTAL2'!L38),"",'Analytical-HTAL2'!L38)</f>
        <v>3.62</v>
      </c>
      <c r="J236" s="15">
        <f>IF(ISBLANK('CA-SIS'!L38),"",'CA-SIS'!L38)</f>
        <v>3.62</v>
      </c>
      <c r="K236" s="15">
        <f>IF(ISBLANK('E+V1'!L38),"",'E+V1'!L38)</f>
        <v>3.6470869932538577</v>
      </c>
      <c r="L236" s="15" t="str">
        <f>IF(ISBLANK(YourData!L38),"",YourData!L38)</f>
        <v/>
      </c>
      <c r="R236" s="15"/>
      <c r="S236" s="15"/>
      <c r="T236" s="2"/>
      <c r="U236" s="2"/>
      <c r="V236" s="2"/>
      <c r="W236" s="2"/>
      <c r="X236" s="2"/>
      <c r="Y236" s="2"/>
      <c r="Z236" s="2"/>
      <c r="AA236" s="2"/>
      <c r="AB236" s="2"/>
    </row>
    <row r="239" spans="1:1" customFormat="false">
      <c r="A239" t="s">
        <v>64</v>
      </c>
    </row>
    <row r="240" spans="1:1" customFormat="false" ht="16">
      <c r="A240" s="2"/>
    </row>
    <row r="241" spans="1:28" customFormat="false" ht="16">
      <c r="A241" s="2"/>
      <c r="B241" s="11" t="s">
        <v>37</v>
      </c>
      <c r="C241" s="11" t="s">
        <v>37</v>
      </c>
      <c r="D241" s="11" t="s">
        <v>38</v>
      </c>
      <c r="E241" s="11" t="s">
        <v>39</v>
      </c>
      <c r="F241" s="11" t="s">
        <v>39</v>
      </c>
      <c r="G241" s="11" t="s">
        <v>40</v>
      </c>
      <c r="H241" s="11" t="s">
        <v>40</v>
      </c>
      <c r="I241" s="11" t="s">
        <v>40</v>
      </c>
      <c r="J241" s="13" t="s">
        <v>41</v>
      </c>
      <c r="K241" s="13" t="s">
        <v>42</v>
      </c>
      <c r="L241" s="13" t="str">
        <f>YourData!$J$4</f>
        <v>Tested Prg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2:28" customFormat="false" ht="16">
      <c r="B242" s="11" t="s">
        <v>43</v>
      </c>
      <c r="C242" s="11" t="s">
        <v>44</v>
      </c>
      <c r="D242" s="11" t="s">
        <v>45</v>
      </c>
      <c r="E242" s="11" t="s">
        <v>46</v>
      </c>
      <c r="F242" s="11" t="s">
        <v>47</v>
      </c>
      <c r="G242" s="11" t="s">
        <v>48</v>
      </c>
      <c r="H242" s="11" t="s">
        <v>49</v>
      </c>
      <c r="I242" s="11" t="s">
        <v>50</v>
      </c>
      <c r="J242" s="13" t="s">
        <v>253</v>
      </c>
      <c r="K242" s="13" t="s">
        <v>52</v>
      </c>
      <c r="L242" s="13" t="str">
        <f>YourData!$J$8</f>
        <v>Org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customFormat="false" ht="16">
      <c r="A243" s="16" t="s">
        <v>330</v>
      </c>
      <c r="B243" s="16">
        <f>IF(ISBLANK('DOE21E-NREL'!M25),"",'DOE21E-NREL'!M25)</f>
        <v>22.333333333333336</v>
      </c>
      <c r="C243" s="16">
        <f>IF(ISBLANK('DOE21E-CIEMAT'!M25),"",'DOE21E-CIEMAT'!M25)</f>
        <v>22.3</v>
      </c>
      <c r="D243" s="16">
        <f>IF(ISBLANK('CLM2000'!M25),"",'CLM2000'!M25)</f>
        <v>22.2</v>
      </c>
      <c r="E243" s="16">
        <f>IF(ISBLANK('TRN-id'!M25),"",'TRN-id'!M25)</f>
        <v>22.200000000000301</v>
      </c>
      <c r="F243" s="16">
        <f>IF(ISBLANK('TRN-re'!M25),"",'TRN-re'!M25)</f>
        <v>22.6345999999998</v>
      </c>
      <c r="G243" s="16">
        <f>IF(ISBLANK('Analytical-TUD'!M25),"",'Analytical-TUD'!M25)</f>
        <v>22.2</v>
      </c>
      <c r="H243" s="16">
        <f>IF(ISBLANK('Analytical-HTAL1'!M25),"",'Analytical-HTAL1'!M25)</f>
        <v>22.2</v>
      </c>
      <c r="I243" s="16">
        <f>IF(ISBLANK('Analytical-HTAL2'!M25),"",'Analytical-HTAL2'!M25)</f>
        <v>22.216000000000001</v>
      </c>
      <c r="J243" s="16">
        <f>IF(ISBLANK('CA-SIS'!M25),"",'CA-SIS'!M25)</f>
        <v>22.2</v>
      </c>
      <c r="K243" s="16">
        <f>IF(ISBLANK('E+V1'!M25),"",'E+V1'!M25)</f>
        <v>22.199912232142839</v>
      </c>
      <c r="L243" s="16" t="str">
        <f>IF(ISBLANK(YourData!M25),"",YourData!M25)</f>
        <v/>
      </c>
      <c r="R243" s="16"/>
      <c r="S243" s="16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customFormat="false" ht="16">
      <c r="A244" s="16" t="s">
        <v>317</v>
      </c>
      <c r="B244" s="16">
        <f>IF(ISBLANK('DOE21E-NREL'!M26),"",'DOE21E-NREL'!M26)</f>
        <v>22.277777777777775</v>
      </c>
      <c r="C244" s="16">
        <f>IF(ISBLANK('DOE21E-CIEMAT'!M26),"",'DOE21E-CIEMAT'!M26)</f>
        <v>22.3</v>
      </c>
      <c r="D244" s="16">
        <f>IF(ISBLANK('CLM2000'!M26),"",'CLM2000'!M26)</f>
        <v>22.2</v>
      </c>
      <c r="E244" s="16">
        <f>IF(ISBLANK('TRN-id'!M26),"",'TRN-id'!M26)</f>
        <v>22.200000000000301</v>
      </c>
      <c r="F244" s="16">
        <f>IF(ISBLANK('TRN-re'!M26),"",'TRN-re'!M26)</f>
        <v>22.524170535714301</v>
      </c>
      <c r="G244" s="16">
        <f>IF(ISBLANK('Analytical-TUD'!M26),"",'Analytical-TUD'!M26)</f>
        <v>22.2</v>
      </c>
      <c r="H244" s="16">
        <f>IF(ISBLANK('Analytical-HTAL1'!M26),"",'Analytical-HTAL1'!M26)</f>
        <v>22.2</v>
      </c>
      <c r="I244" s="16">
        <f>IF(ISBLANK('Analytical-HTAL2'!M26),"",'Analytical-HTAL2'!M26)</f>
        <v>22.213999999999999</v>
      </c>
      <c r="J244" s="16">
        <f>IF(ISBLANK('CA-SIS'!M26),"",'CA-SIS'!M26)</f>
        <v>22.2</v>
      </c>
      <c r="K244" s="16">
        <f>IF(ISBLANK('E+V1'!M26),"",'E+V1'!M26)</f>
        <v>22.199883229166648</v>
      </c>
      <c r="L244" s="16" t="str">
        <f>IF(ISBLANK(YourData!M26),"",YourData!M26)</f>
        <v/>
      </c>
      <c r="R244" s="16"/>
      <c r="S244" s="16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customFormat="false" ht="16">
      <c r="A245" s="16" t="s">
        <v>318</v>
      </c>
      <c r="B245" s="16">
        <f>IF(ISBLANK('DOE21E-NREL'!M27),"",'DOE21E-NREL'!M27)</f>
        <v>26.722222222222218</v>
      </c>
      <c r="C245" s="16">
        <f>IF(ISBLANK('DOE21E-CIEMAT'!M27),"",'DOE21E-CIEMAT'!M27)</f>
        <v>26.8</v>
      </c>
      <c r="D245" s="16">
        <f>IF(ISBLANK('CLM2000'!M27),"",'CLM2000'!M27)</f>
        <v>26.7</v>
      </c>
      <c r="E245" s="16">
        <f>IF(ISBLANK('TRN-id'!M27),"",'TRN-id'!M27)</f>
        <v>26.700000000000301</v>
      </c>
      <c r="F245" s="16">
        <f>IF(ISBLANK('TRN-re'!M27),"",'TRN-re'!M27)</f>
        <v>27.078487500000001</v>
      </c>
      <c r="G245" s="16">
        <f>IF(ISBLANK('Analytical-TUD'!M27),"",'Analytical-TUD'!M27)</f>
        <v>26.7</v>
      </c>
      <c r="H245" s="16">
        <f>IF(ISBLANK('Analytical-HTAL1'!M27),"",'Analytical-HTAL1'!M27)</f>
        <v>26.7</v>
      </c>
      <c r="I245" s="16">
        <f>IF(ISBLANK('Analytical-HTAL2'!M27),"",'Analytical-HTAL2'!M27)</f>
        <v>26.712</v>
      </c>
      <c r="J245" s="16">
        <f>IF(ISBLANK('CA-SIS'!M27),"",'CA-SIS'!M27)</f>
        <v>26.7</v>
      </c>
      <c r="K245" s="16">
        <f>IF(ISBLANK('E+V1'!M27),"",'E+V1'!M27)</f>
        <v>26.700000580357038</v>
      </c>
      <c r="L245" s="16" t="str">
        <f>IF(ISBLANK(YourData!M27),"",YourData!M27)</f>
        <v/>
      </c>
      <c r="R245" s="16"/>
      <c r="S245" s="16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customFormat="false" ht="16">
      <c r="A246" s="16" t="s">
        <v>319</v>
      </c>
      <c r="B246" s="16">
        <f>IF(ISBLANK('DOE21E-NREL'!M28),"",'DOE21E-NREL'!M28)</f>
        <v>22.111111111111111</v>
      </c>
      <c r="C246" s="16">
        <f>IF(ISBLANK('DOE21E-CIEMAT'!M28),"",'DOE21E-CIEMAT'!M28)</f>
        <v>22.1</v>
      </c>
      <c r="D246" s="16">
        <f>IF(ISBLANK('CLM2000'!M28),"",'CLM2000'!M28)</f>
        <v>22.2</v>
      </c>
      <c r="E246" s="16">
        <f>IF(ISBLANK('TRN-id'!M28),"",'TRN-id'!M28)</f>
        <v>22.200000000000301</v>
      </c>
      <c r="F246" s="16">
        <f>IF(ISBLANK('TRN-re'!M28),"",'TRN-re'!M28)</f>
        <v>21.6377203869048</v>
      </c>
      <c r="G246" s="16">
        <f>IF(ISBLANK('Analytical-TUD'!M28),"",'Analytical-TUD'!M28)</f>
        <v>22.2</v>
      </c>
      <c r="H246" s="16">
        <f>IF(ISBLANK('Analytical-HTAL1'!M28),"",'Analytical-HTAL1'!M28)</f>
        <v>22.2</v>
      </c>
      <c r="I246" s="16">
        <f>IF(ISBLANK('Analytical-HTAL2'!M28),"",'Analytical-HTAL2'!M28)</f>
        <v>22.187000000000001</v>
      </c>
      <c r="J246" s="16">
        <f>IF(ISBLANK('CA-SIS'!M28),"",'CA-SIS'!M28)</f>
        <v>22.2</v>
      </c>
      <c r="K246" s="16">
        <f>IF(ISBLANK('E+V1'!M28),"",'E+V1'!M28)</f>
        <v>22.199994613095036</v>
      </c>
      <c r="L246" s="16" t="str">
        <f>IF(ISBLANK(YourData!M28),"",YourData!M28)</f>
        <v/>
      </c>
      <c r="R246" s="16"/>
      <c r="S246" s="16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customFormat="false" ht="16">
      <c r="A247" s="16" t="s">
        <v>320</v>
      </c>
      <c r="B247" s="16">
        <f>IF(ISBLANK('DOE21E-NREL'!M29),"",'DOE21E-NREL'!M29)</f>
        <v>22.111111111111111</v>
      </c>
      <c r="C247" s="16">
        <f>IF(ISBLANK('DOE21E-CIEMAT'!M29),"",'DOE21E-CIEMAT'!M29)</f>
        <v>22.1</v>
      </c>
      <c r="D247" s="16">
        <f>IF(ISBLANK('CLM2000'!M29),"",'CLM2000'!M29)</f>
        <v>22.2</v>
      </c>
      <c r="E247" s="16">
        <f>IF(ISBLANK('TRN-id'!M29),"",'TRN-id'!M29)</f>
        <v>22.200000000000301</v>
      </c>
      <c r="F247" s="16">
        <f>IF(ISBLANK('TRN-re'!M29),"",'TRN-re'!M29)</f>
        <v>21.509655059523801</v>
      </c>
      <c r="G247" s="16">
        <f>IF(ISBLANK('Analytical-TUD'!M29),"",'Analytical-TUD'!M29)</f>
        <v>22.2</v>
      </c>
      <c r="H247" s="16">
        <f>IF(ISBLANK('Analytical-HTAL1'!M29),"",'Analytical-HTAL1'!M29)</f>
        <v>22.2</v>
      </c>
      <c r="I247" s="16">
        <f>IF(ISBLANK('Analytical-HTAL2'!M29),"",'Analytical-HTAL2'!M29)</f>
        <v>22.184999999999999</v>
      </c>
      <c r="J247" s="16">
        <f>IF(ISBLANK('CA-SIS'!M29),"",'CA-SIS'!M29)</f>
        <v>22.2</v>
      </c>
      <c r="K247" s="16">
        <f>IF(ISBLANK('E+V1'!M29),"",'E+V1'!M29)</f>
        <v>22.199991116071164</v>
      </c>
      <c r="L247" s="16" t="str">
        <f>IF(ISBLANK(YourData!M29),"",YourData!M29)</f>
        <v/>
      </c>
      <c r="R247" s="16"/>
      <c r="S247" s="16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customFormat="false" ht="16">
      <c r="A248" s="16" t="s">
        <v>321</v>
      </c>
      <c r="B248" s="16">
        <f>IF(ISBLANK('DOE21E-NREL'!M30),"",'DOE21E-NREL'!M30)</f>
        <v>22.333333333333336</v>
      </c>
      <c r="C248" s="16">
        <f>IF(ISBLANK('DOE21E-CIEMAT'!M30),"",'DOE21E-CIEMAT'!M30)</f>
        <v>22.3</v>
      </c>
      <c r="D248" s="16">
        <f>IF(ISBLANK('CLM2000'!M30),"",'CLM2000'!M30)</f>
        <v>22.2</v>
      </c>
      <c r="E248" s="16">
        <f>IF(ISBLANK('TRN-id'!M30),"",'TRN-id'!M30)</f>
        <v>22.200000000000301</v>
      </c>
      <c r="F248" s="16">
        <f>IF(ISBLANK('TRN-re'!M30),"",'TRN-re'!M30)</f>
        <v>22.677145089285698</v>
      </c>
      <c r="G248" s="16">
        <f>IF(ISBLANK('Analytical-TUD'!M30),"",'Analytical-TUD'!M30)</f>
        <v>22.2</v>
      </c>
      <c r="H248" s="16">
        <f>IF(ISBLANK('Analytical-HTAL1'!M30),"",'Analytical-HTAL1'!M30)</f>
        <v>22.2</v>
      </c>
      <c r="I248" s="16">
        <f>IF(ISBLANK('Analytical-HTAL2'!M30),"",'Analytical-HTAL2'!M30)</f>
        <v>22.216000000000001</v>
      </c>
      <c r="J248" s="16">
        <f>IF(ISBLANK('CA-SIS'!M30),"",'CA-SIS'!M30)</f>
        <v>22.2</v>
      </c>
      <c r="K248" s="16">
        <f>IF(ISBLANK('E+V1'!M30),"",'E+V1'!M30)</f>
        <v>22.199889985119036</v>
      </c>
      <c r="L248" s="16" t="str">
        <f>IF(ISBLANK(YourData!M30),"",YourData!M30)</f>
        <v/>
      </c>
      <c r="R248" s="16"/>
      <c r="S248" s="16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customFormat="false" ht="16">
      <c r="A249" s="16" t="s">
        <v>322</v>
      </c>
      <c r="B249" s="16">
        <f>IF(ISBLANK('DOE21E-NREL'!M31),"",'DOE21E-NREL'!M31)</f>
        <v>26.722222222222218</v>
      </c>
      <c r="C249" s="16">
        <f>IF(ISBLANK('DOE21E-CIEMAT'!M31),"",'DOE21E-CIEMAT'!M31)</f>
        <v>26.8</v>
      </c>
      <c r="D249" s="16">
        <f>IF(ISBLANK('CLM2000'!M31),"",'CLM2000'!M31)</f>
        <v>26.7</v>
      </c>
      <c r="E249" s="16">
        <f>IF(ISBLANK('TRN-id'!M31),"",'TRN-id'!M31)</f>
        <v>26.700000000000301</v>
      </c>
      <c r="F249" s="16">
        <f>IF(ISBLANK('TRN-re'!M31),"",'TRN-re'!M31)</f>
        <v>26.994762202381001</v>
      </c>
      <c r="G249" s="16">
        <f>IF(ISBLANK('Analytical-TUD'!M31),"",'Analytical-TUD'!M31)</f>
        <v>26.7</v>
      </c>
      <c r="H249" s="16">
        <f>IF(ISBLANK('Analytical-HTAL1'!M31),"",'Analytical-HTAL1'!M31)</f>
        <v>26.7</v>
      </c>
      <c r="I249" s="16">
        <f>IF(ISBLANK('Analytical-HTAL2'!M31),"",'Analytical-HTAL2'!M31)</f>
        <v>26.713999999999999</v>
      </c>
      <c r="J249" s="16">
        <f>IF(ISBLANK('CA-SIS'!M31),"",'CA-SIS'!M31)</f>
        <v>26.7</v>
      </c>
      <c r="K249" s="16">
        <f>IF(ISBLANK('E+V1'!M31),"",'E+V1'!M31)</f>
        <v>26.699895952380942</v>
      </c>
      <c r="L249" s="16" t="str">
        <f>IF(ISBLANK(YourData!M31),"",YourData!M31)</f>
        <v/>
      </c>
      <c r="R249" s="16"/>
      <c r="S249" s="16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customFormat="false" ht="16">
      <c r="A250" s="16" t="s">
        <v>323</v>
      </c>
      <c r="B250" s="16">
        <f>IF(ISBLANK('DOE21E-NREL'!M32),"",'DOE21E-NREL'!M32)</f>
        <v>23.444444444444446</v>
      </c>
      <c r="C250" s="16">
        <f>IF(ISBLANK('DOE21E-CIEMAT'!M32),"",'DOE21E-CIEMAT'!M32)</f>
        <v>23.4</v>
      </c>
      <c r="D250" s="16">
        <f>IF(ISBLANK('CLM2000'!M32),"",'CLM2000'!M32)</f>
        <v>23.3</v>
      </c>
      <c r="E250" s="16">
        <f>IF(ISBLANK('TRN-id'!M32),"",'TRN-id'!M32)</f>
        <v>23.299999999999699</v>
      </c>
      <c r="F250" s="16">
        <f>IF(ISBLANK('TRN-re'!M32),"",'TRN-re'!M32)</f>
        <v>23.7804913690475</v>
      </c>
      <c r="G250" s="16">
        <f>IF(ISBLANK('Analytical-TUD'!M32),"",'Analytical-TUD'!M32)</f>
        <v>23.3</v>
      </c>
      <c r="H250" s="16">
        <f>IF(ISBLANK('Analytical-HTAL1'!M32),"",'Analytical-HTAL1'!M32)</f>
        <v>23.3</v>
      </c>
      <c r="I250" s="16">
        <f>IF(ISBLANK('Analytical-HTAL2'!M32),"",'Analytical-HTAL2'!M32)</f>
        <v>23.317</v>
      </c>
      <c r="J250" s="16">
        <f>IF(ISBLANK('CA-SIS'!M32),"",'CA-SIS'!M32)</f>
        <v>23.3</v>
      </c>
      <c r="K250" s="16">
        <f>IF(ISBLANK('E+V1'!M32),"",'E+V1'!M32)</f>
        <v>23.29988340773809</v>
      </c>
      <c r="L250" s="16" t="str">
        <f>IF(ISBLANK(YourData!M32),"",YourData!M32)</f>
        <v/>
      </c>
      <c r="R250" s="16"/>
      <c r="S250" s="16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customFormat="false" ht="16">
      <c r="A251" s="16" t="s">
        <v>324</v>
      </c>
      <c r="B251" s="16">
        <f>IF(ISBLANK('DOE21E-NREL'!M33),"",'DOE21E-NREL'!M33)</f>
        <v>22.222222222222221</v>
      </c>
      <c r="C251" s="16">
        <f>IF(ISBLANK('DOE21E-CIEMAT'!M33),"",'DOE21E-CIEMAT'!M33)</f>
        <v>22.2</v>
      </c>
      <c r="D251" s="16">
        <f>IF(ISBLANK('CLM2000'!M33),"",'CLM2000'!M33)</f>
        <v>22.2</v>
      </c>
      <c r="E251" s="16">
        <f>IF(ISBLANK('TRN-id'!M33),"",'TRN-id'!M33)</f>
        <v>22.200000000000301</v>
      </c>
      <c r="F251" s="16">
        <f>IF(ISBLANK('TRN-re'!M33),"",'TRN-re'!M33)</f>
        <v>22.116867708333402</v>
      </c>
      <c r="G251" s="16">
        <f>IF(ISBLANK('Analytical-TUD'!M33),"",'Analytical-TUD'!M33)</f>
        <v>22.2</v>
      </c>
      <c r="H251" s="16">
        <f>IF(ISBLANK('Analytical-HTAL1'!M33),"",'Analytical-HTAL1'!M33)</f>
        <v>22.2</v>
      </c>
      <c r="I251" s="16">
        <f>IF(ISBLANK('Analytical-HTAL2'!M33),"",'Analytical-HTAL2'!M33)</f>
        <v>22.199000000000002</v>
      </c>
      <c r="J251" s="16">
        <f>IF(ISBLANK('CA-SIS'!M33),"",'CA-SIS'!M33)</f>
        <v>22.2</v>
      </c>
      <c r="K251" s="16">
        <f>IF(ISBLANK('E+V1'!M33),"",'E+V1'!M33)</f>
        <v>22.199949702380938</v>
      </c>
      <c r="L251" s="16" t="str">
        <f>IF(ISBLANK(YourData!M33),"",YourData!M33)</f>
        <v/>
      </c>
      <c r="R251" s="16"/>
      <c r="S251" s="16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customFormat="false" ht="16">
      <c r="A252" s="16" t="s">
        <v>325</v>
      </c>
      <c r="B252" s="16">
        <f>IF(ISBLANK('DOE21E-NREL'!M34),"",'DOE21E-NREL'!M34)</f>
        <v>22.277777777777775</v>
      </c>
      <c r="C252" s="16">
        <f>IF(ISBLANK('DOE21E-CIEMAT'!M34),"",'DOE21E-CIEMAT'!M34)</f>
        <v>22.3</v>
      </c>
      <c r="D252" s="16">
        <f>IF(ISBLANK('CLM2000'!M34),"",'CLM2000'!M34)</f>
        <v>22.2</v>
      </c>
      <c r="E252" s="16">
        <f>IF(ISBLANK('TRN-id'!M34),"",'TRN-id'!M34)</f>
        <v>22.200000000000301</v>
      </c>
      <c r="F252" s="16">
        <f>IF(ISBLANK('TRN-re'!M34),"",'TRN-re'!M34)</f>
        <v>22.3343773809524</v>
      </c>
      <c r="G252" s="16">
        <f>IF(ISBLANK('Analytical-TUD'!M34),"",'Analytical-TUD'!M34)</f>
        <v>22.2</v>
      </c>
      <c r="H252" s="16">
        <f>IF(ISBLANK('Analytical-HTAL1'!M34),"",'Analytical-HTAL1'!M34)</f>
        <v>22.2</v>
      </c>
      <c r="I252" s="16">
        <f>IF(ISBLANK('Analytical-HTAL2'!M34),"",'Analytical-HTAL2'!M34)</f>
        <v>22.204999999999998</v>
      </c>
      <c r="J252" s="16">
        <f>IF(ISBLANK('CA-SIS'!M34),"",'CA-SIS'!M34)</f>
        <v>22.2</v>
      </c>
      <c r="K252" s="16">
        <f>IF(ISBLANK('E+V1'!M34),"",'E+V1'!M34)</f>
        <v>22.199960104166649</v>
      </c>
      <c r="L252" s="16" t="str">
        <f>IF(ISBLANK(YourData!M34),"",YourData!M34)</f>
        <v/>
      </c>
      <c r="R252" s="16"/>
      <c r="S252" s="16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customFormat="false" ht="16">
      <c r="A253" s="16" t="s">
        <v>326</v>
      </c>
      <c r="B253" s="16">
        <f>IF(ISBLANK('DOE21E-NREL'!M35),"",'DOE21E-NREL'!M35)</f>
        <v>22.333333333333336</v>
      </c>
      <c r="C253" s="16">
        <f>IF(ISBLANK('DOE21E-CIEMAT'!M35),"",'DOE21E-CIEMAT'!M35)</f>
        <v>22.3</v>
      </c>
      <c r="D253" s="16">
        <f>IF(ISBLANK('CLM2000'!M35),"",'CLM2000'!M35)</f>
        <v>22.2</v>
      </c>
      <c r="E253" s="16">
        <f>IF(ISBLANK('TRN-id'!M35),"",'TRN-id'!M35)</f>
        <v>22.200000000000301</v>
      </c>
      <c r="F253" s="16">
        <f>IF(ISBLANK('TRN-re'!M35),"",'TRN-re'!M35)</f>
        <v>22.368166517857201</v>
      </c>
      <c r="G253" s="16">
        <f>IF(ISBLANK('Analytical-TUD'!M35),"",'Analytical-TUD'!M35)</f>
        <v>22.2</v>
      </c>
      <c r="H253" s="16">
        <f>IF(ISBLANK('Analytical-HTAL1'!M35),"",'Analytical-HTAL1'!M35)</f>
        <v>22.2</v>
      </c>
      <c r="I253" s="16">
        <f>IF(ISBLANK('Analytical-HTAL2'!M35),"",'Analytical-HTAL2'!M35)</f>
        <v>22.206</v>
      </c>
      <c r="J253" s="16">
        <f>IF(ISBLANK('CA-SIS'!M35),"",'CA-SIS'!M35)</f>
        <v>22.2</v>
      </c>
      <c r="K253" s="16">
        <f>IF(ISBLANK('E+V1'!M35),"",'E+V1'!M35)</f>
        <v>22.199975148809504</v>
      </c>
      <c r="L253" s="16" t="str">
        <f>IF(ISBLANK(YourData!M35),"",YourData!M35)</f>
        <v/>
      </c>
      <c r="R253" s="16"/>
      <c r="S253" s="16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customFormat="false" ht="16">
      <c r="A254" s="16" t="s">
        <v>327</v>
      </c>
      <c r="B254" s="16">
        <f>IF(ISBLANK('DOE21E-NREL'!M36),"",'DOE21E-NREL'!M36)</f>
        <v>22.111111111111111</v>
      </c>
      <c r="C254" s="16">
        <f>IF(ISBLANK('DOE21E-CIEMAT'!M36),"",'DOE21E-CIEMAT'!M36)</f>
        <v>22.1</v>
      </c>
      <c r="D254" s="16">
        <f>IF(ISBLANK('CLM2000'!M36),"",'CLM2000'!M36)</f>
        <v>22.2</v>
      </c>
      <c r="E254" s="16">
        <f>IF(ISBLANK('TRN-id'!M36),"",'TRN-id'!M36)</f>
        <v>22.200000000000301</v>
      </c>
      <c r="F254" s="16">
        <f>IF(ISBLANK('TRN-re'!M36),"",'TRN-re'!M36)</f>
        <v>21.946915178571398</v>
      </c>
      <c r="G254" s="16">
        <f>IF(ISBLANK('Analytical-TUD'!M36),"",'Analytical-TUD'!M36)</f>
        <v>22.2</v>
      </c>
      <c r="H254" s="16">
        <f>IF(ISBLANK('Analytical-HTAL1'!M36),"",'Analytical-HTAL1'!M36)</f>
        <v>22.2</v>
      </c>
      <c r="I254" s="16">
        <f>IF(ISBLANK('Analytical-HTAL2'!M36),"",'Analytical-HTAL2'!M36)</f>
        <v>22.193999999999999</v>
      </c>
      <c r="J254" s="16">
        <f>IF(ISBLANK('CA-SIS'!M36),"",'CA-SIS'!M36)</f>
        <v>22.2</v>
      </c>
      <c r="K254" s="16">
        <f>IF(ISBLANK('E+V1'!M36),"",'E+V1'!M36)</f>
        <v>22.19999465773812</v>
      </c>
      <c r="L254" s="16" t="str">
        <f>IF(ISBLANK(YourData!M36),"",YourData!M36)</f>
        <v/>
      </c>
      <c r="R254" s="16"/>
      <c r="S254" s="16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customFormat="false" ht="16">
      <c r="A255" s="16" t="s">
        <v>328</v>
      </c>
      <c r="B255" s="16">
        <f>IF(ISBLANK('DOE21E-NREL'!M37),"",'DOE21E-NREL'!M37)</f>
        <v>22.111111111111111</v>
      </c>
      <c r="C255" s="16">
        <f>IF(ISBLANK('DOE21E-CIEMAT'!M37),"",'DOE21E-CIEMAT'!M37)</f>
        <v>22.1</v>
      </c>
      <c r="D255" s="16">
        <f>IF(ISBLANK('CLM2000'!M37),"",'CLM2000'!M37)</f>
        <v>22.2</v>
      </c>
      <c r="E255" s="16">
        <f>IF(ISBLANK('TRN-id'!M37),"",'TRN-id'!M37)</f>
        <v>22.200000000000301</v>
      </c>
      <c r="F255" s="16">
        <f>IF(ISBLANK('TRN-re'!M37),"",'TRN-re'!M37)</f>
        <v>22.0112748511904</v>
      </c>
      <c r="G255" s="16">
        <f>IF(ISBLANK('Analytical-TUD'!M37),"",'Analytical-TUD'!M37)</f>
        <v>22.2</v>
      </c>
      <c r="H255" s="16">
        <f>IF(ISBLANK('Analytical-HTAL1'!M37),"",'Analytical-HTAL1'!M37)</f>
        <v>22.2</v>
      </c>
      <c r="I255" s="16">
        <f>IF(ISBLANK('Analytical-HTAL2'!M37),"",'Analytical-HTAL2'!M37)</f>
        <v>22.195</v>
      </c>
      <c r="J255" s="16">
        <f>IF(ISBLANK('CA-SIS'!M37),"",'CA-SIS'!M37)</f>
        <v>22.2</v>
      </c>
      <c r="K255" s="16">
        <f>IF(ISBLANK('E+V1'!M37),"",'E+V1'!M37)</f>
        <v>22.199996636904753</v>
      </c>
      <c r="L255" s="16" t="str">
        <f>IF(ISBLANK(YourData!M37),"",YourData!M37)</f>
        <v/>
      </c>
      <c r="R255" s="16"/>
      <c r="S255" s="16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customFormat="false" ht="16">
      <c r="A256" s="16" t="s">
        <v>329</v>
      </c>
      <c r="B256" s="16">
        <f>IF(ISBLANK('DOE21E-NREL'!M38),"",'DOE21E-NREL'!M38)</f>
        <v>26.777777777777779</v>
      </c>
      <c r="C256" s="16">
        <f>IF(ISBLANK('DOE21E-CIEMAT'!M38),"",'DOE21E-CIEMAT'!M38)</f>
        <v>26.8</v>
      </c>
      <c r="D256" s="16">
        <f>IF(ISBLANK('CLM2000'!M38),"",'CLM2000'!M38)</f>
        <v>26.7</v>
      </c>
      <c r="E256" s="16">
        <f>IF(ISBLANK('TRN-id'!M38),"",'TRN-id'!M38)</f>
        <v>26.7338999999997</v>
      </c>
      <c r="F256" s="16">
        <f>IF(ISBLANK('TRN-re'!M38),"",'TRN-re'!M38)</f>
        <v>26.7338999999997</v>
      </c>
      <c r="G256" s="16">
        <f>IF(ISBLANK('Analytical-TUD'!M38),"",'Analytical-TUD'!M38)</f>
        <v>26.7</v>
      </c>
      <c r="H256" s="16">
        <f>IF(ISBLANK('Analytical-HTAL1'!M38),"",'Analytical-HTAL1'!M38)</f>
        <v>26.7</v>
      </c>
      <c r="I256" s="16">
        <f>IF(ISBLANK('Analytical-HTAL2'!M38),"",'Analytical-HTAL2'!M38)</f>
        <v>26.713000000000001</v>
      </c>
      <c r="J256" s="16">
        <f>IF(ISBLANK('CA-SIS'!M38),"",'CA-SIS'!M38)</f>
        <v>26.7</v>
      </c>
      <c r="K256" s="16">
        <f>IF(ISBLANK('E+V1'!M38),"",'E+V1'!M38)</f>
        <v>26.699872470238098</v>
      </c>
      <c r="L256" s="16" t="str">
        <f>IF(ISBLANK(YourData!M38),"",YourData!M38)</f>
        <v/>
      </c>
      <c r="R256" s="16"/>
      <c r="S256" s="16"/>
      <c r="T256" s="2"/>
      <c r="U256" s="2"/>
      <c r="V256" s="2"/>
      <c r="W256" s="2"/>
      <c r="X256" s="2"/>
      <c r="Y256" s="2"/>
      <c r="Z256" s="2"/>
      <c r="AA256" s="2"/>
      <c r="AB256" s="2"/>
    </row>
    <row r="259" spans="1:1" customFormat="false">
      <c r="A259" t="s">
        <v>65</v>
      </c>
    </row>
    <row r="260" spans="1:1" customFormat="false" ht="16">
      <c r="A260" s="2"/>
    </row>
    <row r="261" spans="1:28" customFormat="false" ht="16">
      <c r="A261" s="2"/>
      <c r="B261" s="11" t="s">
        <v>37</v>
      </c>
      <c r="C261" s="11" t="s">
        <v>37</v>
      </c>
      <c r="D261" s="11" t="s">
        <v>38</v>
      </c>
      <c r="E261" s="11" t="s">
        <v>39</v>
      </c>
      <c r="F261" s="11" t="s">
        <v>39</v>
      </c>
      <c r="G261" s="11" t="s">
        <v>40</v>
      </c>
      <c r="H261" s="11" t="s">
        <v>40</v>
      </c>
      <c r="I261" s="11" t="s">
        <v>40</v>
      </c>
      <c r="J261" s="13" t="s">
        <v>41</v>
      </c>
      <c r="K261" s="13" t="s">
        <v>42</v>
      </c>
      <c r="L261" s="13" t="str">
        <f>YourData!$J$4</f>
        <v>Tested Prg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2:28" customFormat="false" ht="16">
      <c r="B262" s="11" t="s">
        <v>43</v>
      </c>
      <c r="C262" s="11" t="s">
        <v>44</v>
      </c>
      <c r="D262" s="11" t="s">
        <v>45</v>
      </c>
      <c r="E262" s="11" t="s">
        <v>46</v>
      </c>
      <c r="F262" s="11" t="s">
        <v>47</v>
      </c>
      <c r="G262" s="11" t="s">
        <v>48</v>
      </c>
      <c r="H262" s="11" t="s">
        <v>49</v>
      </c>
      <c r="I262" s="11" t="s">
        <v>50</v>
      </c>
      <c r="J262" s="13" t="s">
        <v>253</v>
      </c>
      <c r="K262" s="13" t="s">
        <v>52</v>
      </c>
      <c r="L262" s="13" t="str">
        <f>YourData!$J$8</f>
        <v>Org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customFormat="false" ht="16">
      <c r="A263" s="17" t="s">
        <v>330</v>
      </c>
      <c r="B263" s="17">
        <f>IF(ISBLANK('DOE21E-NREL'!N25),"",'DOE21E-NREL'!N25)</f>
        <v>7.4000000000000003E-3</v>
      </c>
      <c r="C263" s="17">
        <f>IF(ISBLANK('DOE21E-CIEMAT'!N25),"",'DOE21E-CIEMAT'!N25)</f>
        <v>7.6E-3</v>
      </c>
      <c r="D263" s="17">
        <f>IF(ISBLANK('CLM2000'!N25),"",'CLM2000'!N25)</f>
        <v>6.9100000000000003E-3</v>
      </c>
      <c r="E263" s="17">
        <f>IF(ISBLANK('TRN-id'!N25),"",'TRN-id'!N25)</f>
        <v>7.50358999999987E-3</v>
      </c>
      <c r="F263" s="17">
        <f>IF(ISBLANK('TRN-re'!N25),"",'TRN-re'!N25)</f>
        <v>7.5088100000000298E-3</v>
      </c>
      <c r="G263" s="17">
        <f>IF(ISBLANK('Analytical-TUD'!N25),"",'Analytical-TUD'!N25)</f>
        <v>7.4274392987488001E-3</v>
      </c>
      <c r="H263" s="17">
        <f>IF(ISBLANK('Analytical-HTAL1'!N25),"",'Analytical-HTAL1'!N25)</f>
        <v>7.3400000000000002E-3</v>
      </c>
      <c r="I263" s="17">
        <f>IF(ISBLANK('Analytical-HTAL2'!N25),"",'Analytical-HTAL2'!N25)</f>
        <v>7.339E-3</v>
      </c>
      <c r="J263" s="17">
        <f>IF(ISBLANK('CA-SIS'!N25),"",'CA-SIS'!N25)</f>
        <v>7.4999999999999997E-3</v>
      </c>
      <c r="K263" s="17">
        <f>IF(ISBLANK('E+V1'!N25),"",'E+V1'!N25)</f>
        <v>7.4744623001487803E-3</v>
      </c>
      <c r="L263" s="17" t="str">
        <f>IF(ISBLANK(YourData!N25),"",YourData!N25)</f>
        <v/>
      </c>
      <c r="R263" s="17"/>
      <c r="S263" s="17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customFormat="false" ht="16">
      <c r="A264" s="17" t="s">
        <v>317</v>
      </c>
      <c r="B264" s="17">
        <f>IF(ISBLANK('DOE21E-NREL'!N26),"",'DOE21E-NREL'!N26)</f>
        <v>6.4000000000000003E-3</v>
      </c>
      <c r="C264" s="17">
        <f>IF(ISBLANK('DOE21E-CIEMAT'!N26),"",'DOE21E-CIEMAT'!N26)</f>
        <v>7.0296100000000004E-3</v>
      </c>
      <c r="D264" s="17">
        <f>IF(ISBLANK('CLM2000'!N26),"",'CLM2000'!N26)</f>
        <v>6.9199999999999999E-3</v>
      </c>
      <c r="E264" s="17">
        <f>IF(ISBLANK('TRN-id'!N26),"",'TRN-id'!N26)</f>
        <v>6.5938000000000697E-3</v>
      </c>
      <c r="F264" s="17">
        <f>IF(ISBLANK('TRN-re'!N26),"",'TRN-re'!N26)</f>
        <v>6.6309200000000696E-3</v>
      </c>
      <c r="G264" s="17">
        <f>IF(ISBLANK('Analytical-TUD'!N26),"",'Analytical-TUD'!N26)</f>
        <v>6.5186646369405103E-3</v>
      </c>
      <c r="H264" s="17">
        <f>IF(ISBLANK('Analytical-HTAL1'!N26),"",'Analytical-HTAL1'!N26)</f>
        <v>6.4000000000000003E-3</v>
      </c>
      <c r="I264" s="17">
        <f>IF(ISBLANK('Analytical-HTAL2'!N26),"",'Analytical-HTAL2'!N26)</f>
        <v>6.411E-3</v>
      </c>
      <c r="J264" s="17">
        <f>IF(ISBLANK('CA-SIS'!N26),"",'CA-SIS'!N26)</f>
        <v>6.6E-3</v>
      </c>
      <c r="K264" s="17">
        <f>IF(ISBLANK('E+V1'!N26),"",'E+V1'!N26)</f>
        <v>6.5834781619047286E-3</v>
      </c>
      <c r="L264" s="17" t="str">
        <f>IF(ISBLANK(YourData!N26),"",YourData!N26)</f>
        <v/>
      </c>
      <c r="R264" s="17"/>
      <c r="S264" s="17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customFormat="false" ht="16">
      <c r="A265" s="17" t="s">
        <v>318</v>
      </c>
      <c r="B265" s="17">
        <f>IF(ISBLANK('DOE21E-NREL'!N27),"",'DOE21E-NREL'!N27)</f>
        <v>7.7999999999999996E-3</v>
      </c>
      <c r="C265" s="17">
        <f>IF(ISBLANK('DOE21E-CIEMAT'!N27),"",'DOE21E-CIEMAT'!N27)</f>
        <v>7.7999999999999996E-3</v>
      </c>
      <c r="D265" s="17">
        <f>IF(ISBLANK('CLM2000'!N27),"",'CLM2000'!N27)</f>
        <v>7.0000000000000001E-3</v>
      </c>
      <c r="E265" s="17">
        <f>IF(ISBLANK('TRN-id'!N27),"",'TRN-id'!N27)</f>
        <v>7.9505600000000197E-3</v>
      </c>
      <c r="F265" s="17">
        <f>IF(ISBLANK('TRN-re'!N27),"",'TRN-re'!N27)</f>
        <v>7.9517200000000596E-3</v>
      </c>
      <c r="G265" s="17">
        <f>IF(ISBLANK('Analytical-TUD'!N27),"",'Analytical-TUD'!N27)</f>
        <v>7.8782829233826502E-3</v>
      </c>
      <c r="H265" s="17">
        <f>IF(ISBLANK('Analytical-HTAL1'!N27),"",'Analytical-HTAL1'!N27)</f>
        <v>7.8600000000000007E-3</v>
      </c>
      <c r="I265" s="17">
        <f>IF(ISBLANK('Analytical-HTAL2'!N27),"",'Analytical-HTAL2'!N27)</f>
        <v>7.8729999999999998E-3</v>
      </c>
      <c r="J265" s="17">
        <f>IF(ISBLANK('CA-SIS'!N27),"",'CA-SIS'!N27)</f>
        <v>8.0000000000000002E-3</v>
      </c>
      <c r="K265" s="17">
        <f>IF(ISBLANK('E+V1'!N27),"",'E+V1'!N27)</f>
        <v>8.0402255875000692E-3</v>
      </c>
      <c r="L265" s="17" t="str">
        <f>IF(ISBLANK(YourData!N27),"",YourData!N27)</f>
        <v/>
      </c>
      <c r="R265" s="17"/>
      <c r="S265" s="17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customFormat="false" ht="16">
      <c r="A266" s="17" t="s">
        <v>319</v>
      </c>
      <c r="B266" s="17">
        <f>IF(ISBLANK('DOE21E-NREL'!N28),"",'DOE21E-NREL'!N28)</f>
        <v>7.3000000000000001E-3</v>
      </c>
      <c r="C266" s="17">
        <f>IF(ISBLANK('DOE21E-CIEMAT'!N28),"",'DOE21E-CIEMAT'!N28)</f>
        <v>7.6E-3</v>
      </c>
      <c r="D266" s="17">
        <f>IF(ISBLANK('CLM2000'!N28),"",'CLM2000'!N28)</f>
        <v>6.9100000000000003E-3</v>
      </c>
      <c r="E266" s="17">
        <f>IF(ISBLANK('TRN-id'!N28),"",'TRN-id'!N28)</f>
        <v>7.50358999999987E-3</v>
      </c>
      <c r="F266" s="17">
        <f>IF(ISBLANK('TRN-re'!N28),"",'TRN-re'!N28)</f>
        <v>7.5193800000000104E-3</v>
      </c>
      <c r="G266" s="17">
        <f>IF(ISBLANK('Analytical-TUD'!N28),"",'Analytical-TUD'!N28)</f>
        <v>7.4274392987488001E-3</v>
      </c>
      <c r="H266" s="17">
        <f>IF(ISBLANK('Analytical-HTAL1'!N28),"",'Analytical-HTAL1'!N28)</f>
        <v>7.3400000000000002E-3</v>
      </c>
      <c r="I266" s="17">
        <f>IF(ISBLANK('Analytical-HTAL2'!N28),"",'Analytical-HTAL2'!N28)</f>
        <v>7.339E-3</v>
      </c>
      <c r="J266" s="17">
        <f>IF(ISBLANK('CA-SIS'!N28),"",'CA-SIS'!N28)</f>
        <v>7.4999999999999997E-3</v>
      </c>
      <c r="K266" s="17">
        <f>IF(ISBLANK('E+V1'!N28),"",'E+V1'!N28)</f>
        <v>7.4768822944939872E-3</v>
      </c>
      <c r="L266" s="17" t="str">
        <f>IF(ISBLANK(YourData!N28),"",YourData!N28)</f>
        <v/>
      </c>
      <c r="R266" s="17"/>
      <c r="S266" s="17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customFormat="false" ht="16">
      <c r="A267" s="17" t="s">
        <v>320</v>
      </c>
      <c r="B267" s="17">
        <f>IF(ISBLANK('DOE21E-NREL'!N29),"",'DOE21E-NREL'!N29)</f>
        <v>6.4000000000000003E-3</v>
      </c>
      <c r="C267" s="17">
        <f>IF(ISBLANK('DOE21E-CIEMAT'!N29),"",'DOE21E-CIEMAT'!N29)</f>
        <v>7.0601199999999996E-3</v>
      </c>
      <c r="D267" s="17">
        <f>IF(ISBLANK('CLM2000'!N29),"",'CLM2000'!N29)</f>
        <v>6.9199999999999999E-3</v>
      </c>
      <c r="E267" s="17">
        <f>IF(ISBLANK('TRN-id'!N29),"",'TRN-id'!N29)</f>
        <v>6.5938002678572099E-3</v>
      </c>
      <c r="F267" s="17">
        <f>IF(ISBLANK('TRN-re'!N29),"",'TRN-re'!N29)</f>
        <v>6.5940699999999302E-3</v>
      </c>
      <c r="G267" s="17">
        <f>IF(ISBLANK('Analytical-TUD'!N29),"",'Analytical-TUD'!N29)</f>
        <v>6.5186646369405103E-3</v>
      </c>
      <c r="H267" s="17">
        <f>IF(ISBLANK('Analytical-HTAL1'!N29),"",'Analytical-HTAL1'!N29)</f>
        <v>6.4000000000000003E-3</v>
      </c>
      <c r="I267" s="17">
        <f>IF(ISBLANK('Analytical-HTAL2'!N29),"",'Analytical-HTAL2'!N29)</f>
        <v>6.4019999999999997E-3</v>
      </c>
      <c r="J267" s="17">
        <f>IF(ISBLANK('CA-SIS'!N29),"",'CA-SIS'!N29)</f>
        <v>6.4999999999999997E-3</v>
      </c>
      <c r="K267" s="17">
        <f>IF(ISBLANK('E+V1'!N29),"",'E+V1'!N29)</f>
        <v>6.5862562791667318E-3</v>
      </c>
      <c r="L267" s="17" t="str">
        <f>IF(ISBLANK(YourData!N29),"",YourData!N29)</f>
        <v/>
      </c>
      <c r="R267" s="17"/>
      <c r="S267" s="17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customFormat="false" ht="16">
      <c r="A268" s="17" t="s">
        <v>321</v>
      </c>
      <c r="B268" s="17">
        <f>IF(ISBLANK('DOE21E-NREL'!N30),"",'DOE21E-NREL'!N30)</f>
        <v>8.3000000000000001E-3</v>
      </c>
      <c r="C268" s="17">
        <f>IF(ISBLANK('DOE21E-CIEMAT'!N30),"",'DOE21E-CIEMAT'!N30)</f>
        <v>8.2000000000000007E-3</v>
      </c>
      <c r="D268" s="17">
        <f>IF(ISBLANK('CLM2000'!N30),"",'CLM2000'!N30)</f>
        <v>8.5299999999999994E-3</v>
      </c>
      <c r="E268" s="17">
        <f>IF(ISBLANK('TRN-id'!N30),"",'TRN-id'!N30)</f>
        <v>8.3236000000000004E-3</v>
      </c>
      <c r="F268" s="17">
        <f>IF(ISBLANK('TRN-re'!N30),"",'TRN-re'!N30)</f>
        <v>8.5152079315476206E-3</v>
      </c>
      <c r="G268" s="17">
        <f>IF(ISBLANK('Analytical-TUD'!N30),"",'Analytical-TUD'!N30)</f>
        <v>8.2272349270004295E-3</v>
      </c>
      <c r="H268" s="17">
        <f>IF(ISBLANK('Analytical-HTAL1'!N30),"",'Analytical-HTAL1'!N30)</f>
        <v>8.2000000000000007E-3</v>
      </c>
      <c r="I268" s="17">
        <f>IF(ISBLANK('Analytical-HTAL2'!N30),"",'Analytical-HTAL2'!N30)</f>
        <v>8.2100000000000003E-3</v>
      </c>
      <c r="J268" s="17">
        <f>IF(ISBLANK('CA-SIS'!N30),"",'CA-SIS'!N30)</f>
        <v>8.3000000000000001E-3</v>
      </c>
      <c r="K268" s="17">
        <f>IF(ISBLANK('E+V1'!N30),"",'E+V1'!N30)</f>
        <v>8.422259210565471E-3</v>
      </c>
      <c r="L268" s="17" t="str">
        <f>IF(ISBLANK(YourData!N30),"",YourData!N30)</f>
        <v/>
      </c>
      <c r="R268" s="17"/>
      <c r="S268" s="17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customFormat="false" ht="16">
      <c r="A269" s="17" t="s">
        <v>322</v>
      </c>
      <c r="B269" s="17">
        <f>IF(ISBLANK('DOE21E-NREL'!N31),"",'DOE21E-NREL'!N31)</f>
        <v>9.9000000000000008E-3</v>
      </c>
      <c r="C269" s="17">
        <f>IF(ISBLANK('DOE21E-CIEMAT'!N31),"",'DOE21E-CIEMAT'!N31)</f>
        <v>9.7010399999999993E-3</v>
      </c>
      <c r="D269" s="17">
        <f>IF(ISBLANK('CLM2000'!N31),"",'CLM2000'!N31)</f>
        <v>1.01E-2</v>
      </c>
      <c r="E269" s="17">
        <f>IF(ISBLANK('TRN-id'!N31),"",'TRN-id'!N31)</f>
        <v>1.0069099999999999E-2</v>
      </c>
      <c r="F269" s="17">
        <f>IF(ISBLANK('TRN-re'!N31),"",'TRN-re'!N31)</f>
        <v>1.02355619047619E-2</v>
      </c>
      <c r="G269" s="17">
        <f>IF(ISBLANK('Analytical-TUD'!N31),"",'Analytical-TUD'!N31)</f>
        <v>9.9689764556742302E-3</v>
      </c>
      <c r="H269" s="17">
        <f>IF(ISBLANK('Analytical-HTAL1'!N31),"",'Analytical-HTAL1'!N31)</f>
        <v>9.9399999999999992E-3</v>
      </c>
      <c r="I269" s="17">
        <f>IF(ISBLANK('Analytical-HTAL2'!N31),"",'Analytical-HTAL2'!N31)</f>
        <v>9.946E-3</v>
      </c>
      <c r="J269" s="17">
        <f>IF(ISBLANK('CA-SIS'!N31),"",'CA-SIS'!N31)</f>
        <v>1.0200000000000001E-2</v>
      </c>
      <c r="K269" s="17">
        <f>IF(ISBLANK('E+V1'!N31),"",'E+V1'!N31)</f>
        <v>1.0277822212797617E-2</v>
      </c>
      <c r="L269" s="17" t="str">
        <f>IF(ISBLANK(YourData!N31),"",YourData!N31)</f>
        <v/>
      </c>
      <c r="R269" s="17"/>
      <c r="S269" s="17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customFormat="false" ht="16">
      <c r="A270" s="17" t="s">
        <v>323</v>
      </c>
      <c r="B270" s="17">
        <f>IF(ISBLANK('DOE21E-NREL'!N32),"",'DOE21E-NREL'!N32)</f>
        <v>9.1999999999999998E-3</v>
      </c>
      <c r="C270" s="17">
        <f>IF(ISBLANK('DOE21E-CIEMAT'!N32),"",'DOE21E-CIEMAT'!N32)</f>
        <v>9.0038700000000006E-3</v>
      </c>
      <c r="D270" s="17">
        <f>IF(ISBLANK('CLM2000'!N32),"",'CLM2000'!N32)</f>
        <v>9.8499999999999994E-3</v>
      </c>
      <c r="E270" s="17">
        <f>IF(ISBLANK('TRN-id'!N32),"",'TRN-id'!N32)</f>
        <v>9.3020700000001101E-3</v>
      </c>
      <c r="F270" s="17">
        <f>IF(ISBLANK('TRN-re'!N32),"",'TRN-re'!N32)</f>
        <v>9.5112389285714593E-3</v>
      </c>
      <c r="G270" s="17">
        <f>IF(ISBLANK('Analytical-TUD'!N32),"",'Analytical-TUD'!N32)</f>
        <v>9.2694020003592607E-3</v>
      </c>
      <c r="H270" s="17">
        <f>IF(ISBLANK('Analytical-HTAL1'!N32),"",'Analytical-HTAL1'!N32)</f>
        <v>9.1999999999999998E-3</v>
      </c>
      <c r="I270" s="17">
        <f>IF(ISBLANK('Analytical-HTAL2'!N32),"",'Analytical-HTAL2'!N32)</f>
        <v>9.2079999999999992E-3</v>
      </c>
      <c r="J270" s="17">
        <f>IF(ISBLANK('CA-SIS'!N32),"",'CA-SIS'!N32)</f>
        <v>9.2999999999999992E-3</v>
      </c>
      <c r="K270" s="17">
        <f>IF(ISBLANK('E+V1'!N32),"",'E+V1'!N32)</f>
        <v>9.394808202827374E-3</v>
      </c>
      <c r="L270" s="17" t="str">
        <f>IF(ISBLANK(YourData!N32),"",YourData!N32)</f>
        <v/>
      </c>
      <c r="R270" s="17"/>
      <c r="S270" s="17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customFormat="false" ht="16">
      <c r="A271" s="17" t="s">
        <v>324</v>
      </c>
      <c r="B271" s="17">
        <f>IF(ISBLANK('DOE21E-NREL'!N33),"",'DOE21E-NREL'!N33)</f>
        <v>1.0500000000000001E-2</v>
      </c>
      <c r="C271" s="17">
        <f>IF(ISBLANK('DOE21E-CIEMAT'!N33),"",'DOE21E-CIEMAT'!N33)</f>
        <v>1.049435E-2</v>
      </c>
      <c r="D271" s="17">
        <f>IF(ISBLANK('CLM2000'!N33),"",'CLM2000'!N33)</f>
        <v>1.0699999999999999E-2</v>
      </c>
      <c r="E271" s="17">
        <f>IF(ISBLANK('TRN-id'!N33),"",'TRN-id'!N33)</f>
        <v>1.0470800000000001E-2</v>
      </c>
      <c r="F271" s="17">
        <f>IF(ISBLANK('TRN-re'!N33),"",'TRN-re'!N33)</f>
        <v>1.0525314136904799E-2</v>
      </c>
      <c r="G271" s="17">
        <f>IF(ISBLANK('Analytical-TUD'!N33),"",'Analytical-TUD'!N33)</f>
        <v>1.0366858021729E-2</v>
      </c>
      <c r="H271" s="17">
        <f>IF(ISBLANK('Analytical-HTAL1'!N33),"",'Analytical-HTAL1'!N33)</f>
        <v>1.0449999999999999E-2</v>
      </c>
      <c r="I271" s="17">
        <f>IF(ISBLANK('Analytical-HTAL2'!N33),"",'Analytical-HTAL2'!N33)</f>
        <v>1.0451E-2</v>
      </c>
      <c r="J271" s="17">
        <f>IF(ISBLANK('CA-SIS'!N33),"",'CA-SIS'!N33)</f>
        <v>1.06E-2</v>
      </c>
      <c r="K271" s="17">
        <f>IF(ISBLANK('E+V1'!N33),"",'E+V1'!N33)</f>
        <v>1.0571360269345246E-2</v>
      </c>
      <c r="L271" s="17" t="str">
        <f>IF(ISBLANK(YourData!N33),"",YourData!N33)</f>
        <v/>
      </c>
      <c r="R271" s="17"/>
      <c r="S271" s="17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customFormat="false" ht="16">
      <c r="A272" s="17" t="s">
        <v>325</v>
      </c>
      <c r="B272" s="17">
        <f>IF(ISBLANK('DOE21E-NREL'!N34),"",'DOE21E-NREL'!N34)</f>
        <v>1.6400000000000001E-2</v>
      </c>
      <c r="C272" s="17">
        <f>IF(ISBLANK('DOE21E-CIEMAT'!N34),"",'DOE21E-CIEMAT'!N34)</f>
        <v>1.6613989999999999E-2</v>
      </c>
      <c r="D272" s="17">
        <f>IF(ISBLANK('CLM2000'!N34),"",'CLM2000'!N34)</f>
        <v>1.6400000000000001E-2</v>
      </c>
      <c r="E272" s="17">
        <f>IF(ISBLANK('TRN-id'!N34),"",'TRN-id'!N34)</f>
        <v>1.6309700000000101E-2</v>
      </c>
      <c r="F272" s="17">
        <f>IF(ISBLANK('TRN-re'!N34),"",'TRN-re'!N34)</f>
        <v>1.6403845982142898E-2</v>
      </c>
      <c r="G272" s="17">
        <f>IF(ISBLANK('Analytical-TUD'!N34),"",'Analytical-TUD'!N34)</f>
        <v>1.61900653213107E-2</v>
      </c>
      <c r="H272" s="17">
        <f>IF(ISBLANK('Analytical-HTAL1'!N34),"",'Analytical-HTAL1'!N34)</f>
        <v>1.6230000000000001E-2</v>
      </c>
      <c r="I272" s="17">
        <f>IF(ISBLANK('Analytical-HTAL2'!N34),"",'Analytical-HTAL2'!N34)</f>
        <v>1.6230000000000001E-2</v>
      </c>
      <c r="J272" s="17">
        <f>IF(ISBLANK('CA-SIS'!N34),"",'CA-SIS'!N34)</f>
        <v>1.6400000000000001E-2</v>
      </c>
      <c r="K272" s="17">
        <f>IF(ISBLANK('E+V1'!N34),"",'E+V1'!N34)</f>
        <v>1.6193066794642868E-2</v>
      </c>
      <c r="L272" s="17" t="str">
        <f>IF(ISBLANK(YourData!N34),"",YourData!N34)</f>
        <v/>
      </c>
      <c r="R272" s="17"/>
      <c r="S272" s="17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customFormat="false" ht="16">
      <c r="A273" s="17" t="s">
        <v>326</v>
      </c>
      <c r="B273" s="17">
        <f>IF(ISBLANK('DOE21E-NREL'!N35),"",'DOE21E-NREL'!N35)</f>
        <v>1.6199999999999999E-2</v>
      </c>
      <c r="C273" s="17">
        <f>IF(ISBLANK('DOE21E-CIEMAT'!N35),"",'DOE21E-CIEMAT'!N35)</f>
        <v>1.6440630000000001E-2</v>
      </c>
      <c r="D273" s="17">
        <f>IF(ISBLANK('CLM2000'!N35),"",'CLM2000'!N35)</f>
        <v>1.7100000000000001E-2</v>
      </c>
      <c r="E273" s="17">
        <f>IF(ISBLANK('TRN-id'!N35),"",'TRN-id'!N35)</f>
        <v>1.6151200000000001E-2</v>
      </c>
      <c r="F273" s="17">
        <f>IF(ISBLANK('TRN-re'!N35),"",'TRN-re'!N35)</f>
        <v>1.62790915178571E-2</v>
      </c>
      <c r="G273" s="17">
        <f>IF(ISBLANK('Analytical-TUD'!N35),"",'Analytical-TUD'!N35)</f>
        <v>1.6056292778942799E-2</v>
      </c>
      <c r="H273" s="17">
        <f>IF(ISBLANK('Analytical-HTAL1'!N35),"",'Analytical-HTAL1'!N35)</f>
        <v>1.6049999999999998E-2</v>
      </c>
      <c r="I273" s="17">
        <f>IF(ISBLANK('Analytical-HTAL2'!N35),"",'Analytical-HTAL2'!N35)</f>
        <v>1.6059E-2</v>
      </c>
      <c r="J273" s="17">
        <f>IF(ISBLANK('CA-SIS'!N35),"",'CA-SIS'!N35)</f>
        <v>1.6199999999999999E-2</v>
      </c>
      <c r="K273" s="17">
        <f>IF(ISBLANK('E+V1'!N35),"",'E+V1'!N35)</f>
        <v>1.60668358735119E-2</v>
      </c>
      <c r="L273" s="17" t="str">
        <f>IF(ISBLANK(YourData!N35),"",YourData!N35)</f>
        <v/>
      </c>
      <c r="R273" s="17"/>
      <c r="S273" s="17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customFormat="false" ht="16">
      <c r="A274" s="17" t="s">
        <v>327</v>
      </c>
      <c r="B274" s="17">
        <f>IF(ISBLANK('DOE21E-NREL'!N36),"",'DOE21E-NREL'!N36)</f>
        <v>1.5900000000000001E-2</v>
      </c>
      <c r="C274" s="17">
        <f>IF(ISBLANK('DOE21E-CIEMAT'!N36),"",'DOE21E-CIEMAT'!N36)</f>
        <v>1.6254319999999999E-2</v>
      </c>
      <c r="D274" s="17">
        <f>IF(ISBLANK('CLM2000'!N36),"",'CLM2000'!N36)</f>
        <v>1.61E-2</v>
      </c>
      <c r="E274" s="17">
        <f>IF(ISBLANK('TRN-id'!N36),"",'TRN-id'!N36)</f>
        <v>1.59210999999999E-2</v>
      </c>
      <c r="F274" s="17">
        <f>IF(ISBLANK('TRN-re'!N36),"",'TRN-re'!N36)</f>
        <v>1.5706914434523801E-2</v>
      </c>
      <c r="G274" s="17">
        <f>IF(ISBLANK('Analytical-TUD'!N36),"",'Analytical-TUD'!N36)</f>
        <v>1.5796487095375299E-2</v>
      </c>
      <c r="H274" s="17">
        <f>IF(ISBLANK('Analytical-HTAL1'!N36),"",'Analytical-HTAL1'!N36)</f>
        <v>1.5900000000000001E-2</v>
      </c>
      <c r="I274" s="17">
        <f>IF(ISBLANK('Analytical-HTAL2'!N36),"",'Analytical-HTAL2'!N36)</f>
        <v>1.5890999999999999E-2</v>
      </c>
      <c r="J274" s="17">
        <f>IF(ISBLANK('CA-SIS'!N36),"",'CA-SIS'!N36)</f>
        <v>1.6E-2</v>
      </c>
      <c r="K274" s="17">
        <f>IF(ISBLANK('E+V1'!N36),"",'E+V1'!N36)</f>
        <v>1.5855308177083322E-2</v>
      </c>
      <c r="L274" s="17" t="str">
        <f>IF(ISBLANK(YourData!N36),"",YourData!N36)</f>
        <v/>
      </c>
      <c r="R274" s="17"/>
      <c r="S274" s="17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customFormat="false" ht="16">
      <c r="A275" s="17" t="s">
        <v>328</v>
      </c>
      <c r="B275" s="17">
        <f>IF(ISBLANK('DOE21E-NREL'!N37),"",'DOE21E-NREL'!N37)</f>
        <v>1.55E-2</v>
      </c>
      <c r="C275" s="17">
        <f>IF(ISBLANK('DOE21E-CIEMAT'!N37),"",'DOE21E-CIEMAT'!N37)</f>
        <v>1.5764429999999999E-2</v>
      </c>
      <c r="D275" s="17">
        <f>IF(ISBLANK('CLM2000'!N37),"",'CLM2000'!N37)</f>
        <v>1.6400000000000001E-2</v>
      </c>
      <c r="E275" s="17">
        <f>IF(ISBLANK('TRN-id'!N37),"",'TRN-id'!N37)</f>
        <v>1.5469899999999899E-2</v>
      </c>
      <c r="F275" s="17">
        <f>IF(ISBLANK('TRN-re'!N37),"",'TRN-re'!N37)</f>
        <v>1.53260693452381E-2</v>
      </c>
      <c r="G275" s="17">
        <f>IF(ISBLANK('Analytical-TUD'!N37),"",'Analytical-TUD'!N37)</f>
        <v>1.53677362803268E-2</v>
      </c>
      <c r="H275" s="17">
        <f>IF(ISBLANK('Analytical-HTAL1'!N37),"",'Analytical-HTAL1'!N37)</f>
        <v>1.5440000000000001E-2</v>
      </c>
      <c r="I275" s="17">
        <f>IF(ISBLANK('Analytical-HTAL2'!N37),"",'Analytical-HTAL2'!N37)</f>
        <v>1.5439E-2</v>
      </c>
      <c r="J275" s="17">
        <f>IF(ISBLANK('CA-SIS'!N37),"",'CA-SIS'!N37)</f>
        <v>1.5599999999999999E-2</v>
      </c>
      <c r="K275" s="17">
        <f>IF(ISBLANK('E+V1'!N37),"",'E+V1'!N37)</f>
        <v>1.5445724502976214E-2</v>
      </c>
      <c r="L275" s="17" t="str">
        <f>IF(ISBLANK(YourData!N37),"",YourData!N37)</f>
        <v/>
      </c>
      <c r="R275" s="17"/>
      <c r="S275" s="17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customFormat="false" ht="16">
      <c r="A276" s="17" t="s">
        <v>329</v>
      </c>
      <c r="B276" s="17">
        <f>IF(ISBLANK('DOE21E-NREL'!N38),"",'DOE21E-NREL'!N38)</f>
        <v>1.11E-2</v>
      </c>
      <c r="C276" s="17">
        <f>IF(ISBLANK('DOE21E-CIEMAT'!N38),"",'DOE21E-CIEMAT'!N38)</f>
        <v>1.0932890000000001E-2</v>
      </c>
      <c r="D276" s="17">
        <f>IF(ISBLANK('CLM2000'!N38),"",'CLM2000'!N38)</f>
        <v>1.15E-2</v>
      </c>
      <c r="E276" s="17">
        <f>IF(ISBLANK('TRN-id'!N38),"",'TRN-id'!N38)</f>
        <v>1.12810999999999E-2</v>
      </c>
      <c r="F276" s="17">
        <f>IF(ISBLANK('TRN-re'!N38),"",'TRN-re'!N38)</f>
        <v>1.12812E-2</v>
      </c>
      <c r="G276" s="17">
        <f>IF(ISBLANK('Analytical-TUD'!N38),"",'Analytical-TUD'!N38)</f>
        <v>1.1129123873682501E-2</v>
      </c>
      <c r="H276" s="17">
        <f>IF(ISBLANK('Analytical-HTAL1'!N38),"",'Analytical-HTAL1'!N38)</f>
        <v>1.1089999999999999E-2</v>
      </c>
      <c r="I276" s="17">
        <f>IF(ISBLANK('Analytical-HTAL2'!N38),"",'Analytical-HTAL2'!N38)</f>
        <v>1.1098999999999999E-2</v>
      </c>
      <c r="J276" s="17">
        <f>IF(ISBLANK('CA-SIS'!N38),"",'CA-SIS'!N38)</f>
        <v>1.14E-2</v>
      </c>
      <c r="K276" s="17">
        <f>IF(ISBLANK('E+V1'!N38),"",'E+V1'!N38)</f>
        <v>1.1460890157738097E-2</v>
      </c>
      <c r="L276" s="17" t="str">
        <f>IF(ISBLANK(YourData!N38),"",YourData!N38)</f>
        <v/>
      </c>
      <c r="R276" s="17"/>
      <c r="S276" s="17"/>
      <c r="T276" s="2"/>
      <c r="U276" s="2"/>
      <c r="V276" s="2"/>
      <c r="W276" s="2"/>
      <c r="X276" s="2"/>
      <c r="Y276" s="2"/>
      <c r="Z276" s="2"/>
      <c r="AA276" s="2"/>
      <c r="AB276" s="2"/>
    </row>
    <row r="279" spans="1:1" customFormat="false">
      <c r="A279" t="s">
        <v>66</v>
      </c>
    </row>
    <row r="280" spans="1:1" customFormat="false" ht="16">
      <c r="A280" s="2"/>
    </row>
    <row r="281" spans="1:28" customFormat="false" ht="16">
      <c r="A281" s="2"/>
      <c r="B281" s="11" t="s">
        <v>37</v>
      </c>
      <c r="C281" s="11" t="s">
        <v>37</v>
      </c>
      <c r="D281" s="11" t="s">
        <v>38</v>
      </c>
      <c r="E281" s="11" t="s">
        <v>39</v>
      </c>
      <c r="F281" s="11" t="s">
        <v>39</v>
      </c>
      <c r="G281" s="11" t="s">
        <v>40</v>
      </c>
      <c r="H281" s="11" t="s">
        <v>40</v>
      </c>
      <c r="I281" s="11" t="s">
        <v>40</v>
      </c>
      <c r="J281" s="13" t="s">
        <v>41</v>
      </c>
      <c r="K281" s="13" t="s">
        <v>42</v>
      </c>
      <c r="L281" s="13" t="str">
        <f>YourData!$J$4</f>
        <v>Tested Prg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2:28" customFormat="false" ht="16">
      <c r="B282" s="11" t="s">
        <v>43</v>
      </c>
      <c r="C282" s="11" t="s">
        <v>44</v>
      </c>
      <c r="D282" s="11" t="s">
        <v>45</v>
      </c>
      <c r="E282" s="11" t="s">
        <v>46</v>
      </c>
      <c r="F282" s="11" t="s">
        <v>47</v>
      </c>
      <c r="G282" s="11" t="s">
        <v>48</v>
      </c>
      <c r="H282" s="11" t="s">
        <v>49</v>
      </c>
      <c r="I282" s="11" t="s">
        <v>50</v>
      </c>
      <c r="J282" s="13" t="s">
        <v>253</v>
      </c>
      <c r="K282" s="13" t="s">
        <v>52</v>
      </c>
      <c r="L282" s="13" t="str">
        <f>YourData!$J$8</f>
        <v>Org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customFormat="false" ht="16">
      <c r="A283" s="15" t="s">
        <v>330</v>
      </c>
      <c r="B283" s="15">
        <f>IF(ISBLANK('DOE21E-NREL'!O25),"",'DOE21E-NREL'!O25)</f>
        <v>2.407</v>
      </c>
      <c r="C283" s="15">
        <f>IF(ISBLANK('DOE21E-CIEMAT'!O25),"",'DOE21E-CIEMAT'!O25)</f>
        <v>2.43236074</v>
      </c>
      <c r="D283" s="15">
        <f>IF(ISBLANK('CLM2000'!O25),"",'CLM2000'!O25)</f>
        <v>2.3919999999999999</v>
      </c>
      <c r="E283" s="15">
        <f>IF(ISBLANK('TRN-id'!O25),"",'TRN-id'!O25)</f>
        <v>2.40174000000001</v>
      </c>
      <c r="F283" s="15">
        <f>IF(ISBLANK('TRN-re'!O25),"",'TRN-re'!O25)</f>
        <v>2.4183767298205399</v>
      </c>
      <c r="G283" s="15">
        <f>IF(ISBLANK('Analytical-TUD'!O25),"",'Analytical-TUD'!O25)</f>
        <v>2.3888868380517501</v>
      </c>
      <c r="H283" s="15" t="str">
        <f>IF(ISBLANK('Analytical-HTAL1'!O25),"",'Analytical-HTAL1'!O25)</f>
        <v/>
      </c>
      <c r="I283" s="15">
        <f>IF(ISBLANK('Analytical-HTAL2'!O25),"",'Analytical-HTAL2'!O25)</f>
        <v>2.3893</v>
      </c>
      <c r="J283" s="15">
        <f>IF(ISBLANK('CA-SIS'!O25),"",'CA-SIS'!O25)</f>
        <v>2.39</v>
      </c>
      <c r="K283" s="15">
        <f>IF(ISBLANK('E+V1'!O25),"",'E+V1'!O25)</f>
        <v>2.4067467970266785</v>
      </c>
      <c r="L283" s="15" t="str">
        <f>IF(ISBLANK(YourData!O25),"",YourData!O25)</f>
        <v/>
      </c>
      <c r="R283" s="15"/>
      <c r="S283" s="15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customFormat="false" ht="16">
      <c r="A284" s="15" t="s">
        <v>317</v>
      </c>
      <c r="B284" s="15">
        <f>IF(ISBLANK('DOE21E-NREL'!O26),"",'DOE21E-NREL'!O26)</f>
        <v>3.4169999999999998</v>
      </c>
      <c r="C284" s="15">
        <f>IF(ISBLANK('DOE21E-CIEMAT'!O26),"",'DOE21E-CIEMAT'!O26)</f>
        <v>3.4626109</v>
      </c>
      <c r="D284" s="15">
        <f>IF(ISBLANK('CLM2000'!O26),"",'CLM2000'!O26)</f>
        <v>3.3570000000000002</v>
      </c>
      <c r="E284" s="15">
        <f>IF(ISBLANK('TRN-id'!O26),"",'TRN-id'!O26)</f>
        <v>3.4086699999999999</v>
      </c>
      <c r="F284" s="15">
        <f>IF(ISBLANK('TRN-re'!O26),"",'TRN-re'!O26)</f>
        <v>3.4552697182484602</v>
      </c>
      <c r="G284" s="15">
        <f>IF(ISBLANK('Analytical-TUD'!O26),"",'Analytical-TUD'!O26)</f>
        <v>3.37947843108957</v>
      </c>
      <c r="H284" s="15" t="str">
        <f>IF(ISBLANK('Analytical-HTAL1'!O26),"",'Analytical-HTAL1'!O26)</f>
        <v/>
      </c>
      <c r="I284" s="15">
        <f>IF(ISBLANK('Analytical-HTAL2'!O26),"",'Analytical-HTAL2'!O26)</f>
        <v>3.3782999999999999</v>
      </c>
      <c r="J284" s="15">
        <f>IF(ISBLANK('CA-SIS'!O26),"",'CA-SIS'!O26)</f>
        <v>3.38</v>
      </c>
      <c r="K284" s="15">
        <f>IF(ISBLANK('E+V1'!O26),"",'E+V1'!O26)</f>
        <v>3.404871107754861</v>
      </c>
      <c r="L284" s="15" t="str">
        <f>IF(ISBLANK(YourData!O26),"",YourData!O26)</f>
        <v/>
      </c>
      <c r="R284" s="15"/>
      <c r="S284" s="15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customFormat="false" ht="16">
      <c r="A285" s="15" t="s">
        <v>318</v>
      </c>
      <c r="B285" s="15">
        <f>IF(ISBLANK('DOE21E-NREL'!O27),"",'DOE21E-NREL'!O27)</f>
        <v>3.625</v>
      </c>
      <c r="C285" s="15">
        <f>IF(ISBLANK('DOE21E-CIEMAT'!O27),"",'DOE21E-CIEMAT'!O27)</f>
        <v>3.61528239</v>
      </c>
      <c r="D285" s="15">
        <f>IF(ISBLANK('CLM2000'!O27),"",'CLM2000'!O27)</f>
        <v>3.5960000000000001</v>
      </c>
      <c r="E285" s="15">
        <f>IF(ISBLANK('TRN-id'!O27),"",'TRN-id'!O27)</f>
        <v>3.6054400000000002</v>
      </c>
      <c r="F285" s="15">
        <f>IF(ISBLANK('TRN-re'!O27),"",'TRN-re'!O27)</f>
        <v>3.65405197743834</v>
      </c>
      <c r="G285" s="15">
        <f>IF(ISBLANK('Analytical-TUD'!O27),"",'Analytical-TUD'!O27)</f>
        <v>3.5865211651890001</v>
      </c>
      <c r="H285" s="15" t="str">
        <f>IF(ISBLANK('Analytical-HTAL1'!O27),"",'Analytical-HTAL1'!O27)</f>
        <v/>
      </c>
      <c r="I285" s="15">
        <f>IF(ISBLANK('Analytical-HTAL2'!O27),"",'Analytical-HTAL2'!O27)</f>
        <v>3.5941000000000001</v>
      </c>
      <c r="J285" s="15">
        <f>IF(ISBLANK('CA-SIS'!O27),"",'CA-SIS'!O27)</f>
        <v>3.59</v>
      </c>
      <c r="K285" s="15">
        <f>IF(ISBLANK('E+V1'!O27),"",'E+V1'!O27)</f>
        <v>3.6117751637340705</v>
      </c>
      <c r="L285" s="15" t="str">
        <f>IF(ISBLANK(YourData!O27),"",YourData!O27)</f>
        <v/>
      </c>
      <c r="R285" s="15"/>
      <c r="S285" s="15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customFormat="false" ht="16">
      <c r="A286" s="15" t="s">
        <v>319</v>
      </c>
      <c r="B286" s="15">
        <f>IF(ISBLANK('DOE21E-NREL'!O28),"",'DOE21E-NREL'!O28)</f>
        <v>1.9610000000000001</v>
      </c>
      <c r="C286" s="15">
        <f>IF(ISBLANK('DOE21E-CIEMAT'!O28),"",'DOE21E-CIEMAT'!O28)</f>
        <v>1.98089172</v>
      </c>
      <c r="D286" s="15">
        <f>IF(ISBLANK('CLM2000'!O28),"",'CLM2000'!O28)</f>
        <v>1.923</v>
      </c>
      <c r="E286" s="15">
        <f>IF(ISBLANK('TRN-id'!O28),"",'TRN-id'!O28)</f>
        <v>1.9197599999999999</v>
      </c>
      <c r="F286" s="15">
        <f>IF(ISBLANK('TRN-re'!O28),"",'TRN-re'!O28)</f>
        <v>2.00325091087542</v>
      </c>
      <c r="G286" s="15">
        <f>IF(ISBLANK('Analytical-TUD'!O28),"",'Analytical-TUD'!O28)</f>
        <v>1.88951818418432</v>
      </c>
      <c r="H286" s="15" t="str">
        <f>IF(ISBLANK('Analytical-HTAL1'!O28),"",'Analytical-HTAL1'!O28)</f>
        <v/>
      </c>
      <c r="I286" s="15">
        <f>IF(ISBLANK('Analytical-HTAL2'!O28),"",'Analytical-HTAL2'!O28)</f>
        <v>1.9078999999999999</v>
      </c>
      <c r="J286" s="15">
        <f>IF(ISBLANK('CA-SIS'!O28),"",'CA-SIS'!O28)</f>
        <v>1.91</v>
      </c>
      <c r="K286" s="15">
        <f>IF(ISBLANK('E+V1'!O28),"",'E+V1'!O28)</f>
        <v>1.9070241041252609</v>
      </c>
      <c r="L286" s="15" t="str">
        <f>IF(ISBLANK(YourData!O28),"",YourData!O28)</f>
        <v/>
      </c>
      <c r="R286" s="15"/>
      <c r="S286" s="15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customFormat="false" ht="16">
      <c r="A287" s="15" t="s">
        <v>320</v>
      </c>
      <c r="B287" s="15">
        <f>IF(ISBLANK('DOE21E-NREL'!O29),"",'DOE21E-NREL'!O29)</f>
        <v>2.8820000000000001</v>
      </c>
      <c r="C287" s="15">
        <f>IF(ISBLANK('DOE21E-CIEMAT'!O29),"",'DOE21E-CIEMAT'!O29)</f>
        <v>2.9278350500000001</v>
      </c>
      <c r="D287" s="15">
        <f>IF(ISBLANK('CLM2000'!O29),"",'CLM2000'!O29)</f>
        <v>2.8330000000000002</v>
      </c>
      <c r="E287" s="15">
        <f>IF(ISBLANK('TRN-id'!O29),"",'TRN-id'!O29)</f>
        <v>2.7974300000000301</v>
      </c>
      <c r="F287" s="15">
        <f>IF(ISBLANK('TRN-re'!O29),"",'TRN-re'!O29)</f>
        <v>2.88475270363389</v>
      </c>
      <c r="G287" s="15">
        <f>IF(ISBLANK('Analytical-TUD'!O29),"",'Analytical-TUD'!O29)</f>
        <v>2.7502288079573298</v>
      </c>
      <c r="H287" s="15" t="str">
        <f>IF(ISBLANK('Analytical-HTAL1'!O29),"",'Analytical-HTAL1'!O29)</f>
        <v/>
      </c>
      <c r="I287" s="15">
        <f>IF(ISBLANK('Analytical-HTAL2'!O29),"",'Analytical-HTAL2'!O29)</f>
        <v>2.7700999999999998</v>
      </c>
      <c r="J287" s="15">
        <f>IF(ISBLANK('CA-SIS'!O29),"",'CA-SIS'!O29)</f>
        <v>2.77</v>
      </c>
      <c r="K287" s="15">
        <f>IF(ISBLANK('E+V1'!O29),"",'E+V1'!O29)</f>
        <v>2.7761269227549383</v>
      </c>
      <c r="L287" s="15" t="str">
        <f>IF(ISBLANK(YourData!O29),"",YourData!O29)</f>
        <v/>
      </c>
      <c r="R287" s="15"/>
      <c r="S287" s="15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customFormat="false" ht="16">
      <c r="A288" s="15" t="s">
        <v>321</v>
      </c>
      <c r="B288" s="15">
        <f>IF(ISBLANK('DOE21E-NREL'!O30),"",'DOE21E-NREL'!O30)</f>
        <v>3.7090000000000001</v>
      </c>
      <c r="C288" s="15">
        <f>IF(ISBLANK('DOE21E-CIEMAT'!O30),"",'DOE21E-CIEMAT'!O30)</f>
        <v>3.6705816599999999</v>
      </c>
      <c r="D288" s="15">
        <f>IF(ISBLANK('CLM2000'!O30),"",'CLM2000'!O30)</f>
        <v>3.63</v>
      </c>
      <c r="E288" s="15">
        <f>IF(ISBLANK('TRN-id'!O30),"",'TRN-id'!O30)</f>
        <v>3.64964000000005</v>
      </c>
      <c r="F288" s="15">
        <f>IF(ISBLANK('TRN-re'!O30),"",'TRN-re'!O30)</f>
        <v>3.6952035663373901</v>
      </c>
      <c r="G288" s="15">
        <f>IF(ISBLANK('Analytical-TUD'!O30),"",'Analytical-TUD'!O30)</f>
        <v>3.6273049132051698</v>
      </c>
      <c r="H288" s="15" t="str">
        <f>IF(ISBLANK('Analytical-HTAL1'!O30),"",'Analytical-HTAL1'!O30)</f>
        <v/>
      </c>
      <c r="I288" s="15">
        <f>IF(ISBLANK('Analytical-HTAL2'!O30),"",'Analytical-HTAL2'!O30)</f>
        <v>3.6295000000000002</v>
      </c>
      <c r="J288" s="15">
        <f>IF(ISBLANK('CA-SIS'!O30),"",'CA-SIS'!O30)</f>
        <v>3.63</v>
      </c>
      <c r="K288" s="15">
        <f>IF(ISBLANK('E+V1'!O30),"",'E+V1'!O30)</f>
        <v>3.6755883688497177</v>
      </c>
      <c r="L288" s="15" t="str">
        <f>IF(ISBLANK(YourData!O30),"",YourData!O30)</f>
        <v/>
      </c>
      <c r="R288" s="15"/>
      <c r="S288" s="15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customFormat="false" ht="16">
      <c r="A289" s="15" t="s">
        <v>322</v>
      </c>
      <c r="B289" s="15">
        <f>IF(ISBLANK('DOE21E-NREL'!O31),"",'DOE21E-NREL'!O31)</f>
        <v>3.9569999999999999</v>
      </c>
      <c r="C289" s="15">
        <f>IF(ISBLANK('DOE21E-CIEMAT'!O31),"",'DOE21E-CIEMAT'!O31)</f>
        <v>3.8682033100000002</v>
      </c>
      <c r="D289" s="15">
        <f>IF(ISBLANK('CLM2000'!O31),"",'CLM2000'!O31)</f>
        <v>3.85</v>
      </c>
      <c r="E289" s="15">
        <f>IF(ISBLANK('TRN-id'!O31),"",'TRN-id'!O31)</f>
        <v>3.8451900000000001</v>
      </c>
      <c r="F289" s="15">
        <f>IF(ISBLANK('TRN-re'!O31),"",'TRN-re'!O31)</f>
        <v>3.8605724514945599</v>
      </c>
      <c r="G289" s="15">
        <f>IF(ISBLANK('Analytical-TUD'!O31),"",'Analytical-TUD'!O31)</f>
        <v>3.8329376060560199</v>
      </c>
      <c r="H289" s="15" t="str">
        <f>IF(ISBLANK('Analytical-HTAL1'!O31),"",'Analytical-HTAL1'!O31)</f>
        <v/>
      </c>
      <c r="I289" s="15">
        <f>IF(ISBLANK('Analytical-HTAL2'!O31),"",'Analytical-HTAL2'!O31)</f>
        <v>3.8380000000000001</v>
      </c>
      <c r="J289" s="15">
        <f>IF(ISBLANK('CA-SIS'!O31),"",'CA-SIS'!O31)</f>
        <v>3.84</v>
      </c>
      <c r="K289" s="15">
        <f>IF(ISBLANK('E+V1'!O31),"",'E+V1'!O31)</f>
        <v>3.8842558981739757</v>
      </c>
      <c r="L289" s="15" t="str">
        <f>IF(ISBLANK(YourData!O31),"",YourData!O31)</f>
        <v/>
      </c>
      <c r="R289" s="15"/>
      <c r="S289" s="15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customFormat="false" ht="16">
      <c r="A290" s="15" t="s">
        <v>323</v>
      </c>
      <c r="B290" s="15">
        <f>IF(ISBLANK('DOE21E-NREL'!O32),"",'DOE21E-NREL'!O32)</f>
        <v>2.9889999999999999</v>
      </c>
      <c r="C290" s="15">
        <f>IF(ISBLANK('DOE21E-CIEMAT'!O32),"",'DOE21E-CIEMAT'!O32)</f>
        <v>2.95334231</v>
      </c>
      <c r="D290" s="15">
        <f>IF(ISBLANK('CLM2000'!O32),"",'CLM2000'!O32)</f>
        <v>2.93</v>
      </c>
      <c r="E290" s="15">
        <f>IF(ISBLANK('TRN-id'!O32),"",'TRN-id'!O32)</f>
        <v>2.92570999999998</v>
      </c>
      <c r="F290" s="15">
        <f>IF(ISBLANK('TRN-re'!O32),"",'TRN-re'!O32)</f>
        <v>2.9584377888719402</v>
      </c>
      <c r="G290" s="15">
        <f>IF(ISBLANK('Analytical-TUD'!O32),"",'Analytical-TUD'!O32)</f>
        <v>2.9295040900051998</v>
      </c>
      <c r="H290" s="15" t="str">
        <f>IF(ISBLANK('Analytical-HTAL1'!O32),"",'Analytical-HTAL1'!O32)</f>
        <v/>
      </c>
      <c r="I290" s="15">
        <f>IF(ISBLANK('Analytical-HTAL2'!O32),"",'Analytical-HTAL2'!O32)</f>
        <v>2.9268999999999998</v>
      </c>
      <c r="J290" s="15">
        <f>IF(ISBLANK('CA-SIS'!O32),"",'CA-SIS'!O32)</f>
        <v>2.94</v>
      </c>
      <c r="K290" s="15">
        <f>IF(ISBLANK('E+V1'!O32),"",'E+V1'!O32)</f>
        <v>2.9606080701357742</v>
      </c>
      <c r="L290" s="15" t="str">
        <f>IF(ISBLANK(YourData!O32),"",YourData!O32)</f>
        <v/>
      </c>
      <c r="R290" s="15"/>
      <c r="S290" s="15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customFormat="false" ht="16">
      <c r="A291" s="15" t="s">
        <v>324</v>
      </c>
      <c r="B291" s="15">
        <f>IF(ISBLANK('DOE21E-NREL'!O33),"",'DOE21E-NREL'!O33)</f>
        <v>3.4849999999999999</v>
      </c>
      <c r="C291" s="15">
        <f>IF(ISBLANK('DOE21E-CIEMAT'!O33),"",'DOE21E-CIEMAT'!O33)</f>
        <v>3.4459892999999999</v>
      </c>
      <c r="D291" s="15">
        <f>IF(ISBLANK('CLM2000'!O33),"",'CLM2000'!O33)</f>
        <v>3.4</v>
      </c>
      <c r="E291" s="15">
        <f>IF(ISBLANK('TRN-id'!O33),"",'TRN-id'!O33)</f>
        <v>3.3943899999999698</v>
      </c>
      <c r="F291" s="15">
        <f>IF(ISBLANK('TRN-re'!O33),"",'TRN-re'!O33)</f>
        <v>3.4645234110860099</v>
      </c>
      <c r="G291" s="15">
        <f>IF(ISBLANK('Analytical-TUD'!O33),"",'Analytical-TUD'!O33)</f>
        <v>3.36716976128969</v>
      </c>
      <c r="H291" s="15" t="str">
        <f>IF(ISBLANK('Analytical-HTAL1'!O33),"",'Analytical-HTAL1'!O33)</f>
        <v/>
      </c>
      <c r="I291" s="15">
        <f>IF(ISBLANK('Analytical-HTAL2'!O33),"",'Analytical-HTAL2'!O33)</f>
        <v>3.3858999999999999</v>
      </c>
      <c r="J291" s="15">
        <f>IF(ISBLANK('CA-SIS'!O33),"",'CA-SIS'!O33)</f>
        <v>3.38</v>
      </c>
      <c r="K291" s="15">
        <f>IF(ISBLANK('E+V1'!O33),"",'E+V1'!O33)</f>
        <v>3.4228792229077909</v>
      </c>
      <c r="L291" s="15" t="str">
        <f>IF(ISBLANK(YourData!O33),"",YourData!O33)</f>
        <v/>
      </c>
      <c r="R291" s="15"/>
      <c r="S291" s="15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customFormat="false" ht="16">
      <c r="A292" s="15" t="s">
        <v>325</v>
      </c>
      <c r="B292" s="15">
        <f>IF(ISBLANK('DOE21E-NREL'!O34),"",'DOE21E-NREL'!O34)</f>
        <v>4.0529999999999999</v>
      </c>
      <c r="C292" s="15">
        <f>IF(ISBLANK('DOE21E-CIEMAT'!O34),"",'DOE21E-CIEMAT'!O34)</f>
        <v>4.0893191800000004</v>
      </c>
      <c r="D292" s="15">
        <f>IF(ISBLANK('CLM2000'!O34),"",'CLM2000'!O34)</f>
        <v>4.05</v>
      </c>
      <c r="E292" s="15">
        <f>IF(ISBLANK('TRN-id'!O34),"",'TRN-id'!O34)</f>
        <v>4.0472100000000202</v>
      </c>
      <c r="F292" s="15">
        <f>IF(ISBLANK('TRN-re'!O34),"",'TRN-re'!O34)</f>
        <v>4.0753642791080598</v>
      </c>
      <c r="G292" s="15">
        <f>IF(ISBLANK('Analytical-TUD'!O34),"",'Analytical-TUD'!O34)</f>
        <v>4.0423290802762697</v>
      </c>
      <c r="H292" s="15" t="str">
        <f>IF(ISBLANK('Analytical-HTAL1'!O34),"",'Analytical-HTAL1'!O34)</f>
        <v/>
      </c>
      <c r="I292" s="15">
        <f>IF(ISBLANK('Analytical-HTAL2'!O34),"",'Analytical-HTAL2'!O34)</f>
        <v>4.0442</v>
      </c>
      <c r="J292" s="15">
        <f>IF(ISBLANK('CA-SIS'!O34),"",'CA-SIS'!O34)</f>
        <v>4.05</v>
      </c>
      <c r="K292" s="15">
        <f>IF(ISBLANK('E+V1'!O34),"",'E+V1'!O34)</f>
        <v>4.1051321088859263</v>
      </c>
      <c r="L292" s="15" t="str">
        <f>IF(ISBLANK(YourData!O34),"",YourData!O34)</f>
        <v/>
      </c>
      <c r="R292" s="15"/>
      <c r="S292" s="15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customFormat="false" ht="16">
      <c r="A293" s="15" t="s">
        <v>326</v>
      </c>
      <c r="B293" s="15">
        <f>IF(ISBLANK('DOE21E-NREL'!O35),"",'DOE21E-NREL'!O35)</f>
        <v>2.8439999999999999</v>
      </c>
      <c r="C293" s="15">
        <f>IF(ISBLANK('DOE21E-CIEMAT'!O35),"",'DOE21E-CIEMAT'!O35)</f>
        <v>2.87778263</v>
      </c>
      <c r="D293" s="15">
        <f>IF(ISBLANK('CLM2000'!O35),"",'CLM2000'!O35)</f>
        <v>2.85</v>
      </c>
      <c r="E293" s="15">
        <f>IF(ISBLANK('TRN-id'!O35),"",'TRN-id'!O35)</f>
        <v>2.8512499999999799</v>
      </c>
      <c r="F293" s="15">
        <f>IF(ISBLANK('TRN-re'!O35),"",'TRN-re'!O35)</f>
        <v>2.8621945563412501</v>
      </c>
      <c r="G293" s="15">
        <f>IF(ISBLANK('Analytical-TUD'!O35),"",'Analytical-TUD'!O35)</f>
        <v>2.84579954716577</v>
      </c>
      <c r="H293" s="15" t="str">
        <f>IF(ISBLANK('Analytical-HTAL1'!O35),"",'Analytical-HTAL1'!O35)</f>
        <v/>
      </c>
      <c r="I293" s="15">
        <f>IF(ISBLANK('Analytical-HTAL2'!O35),"",'Analytical-HTAL2'!O35)</f>
        <v>2.8485</v>
      </c>
      <c r="J293" s="15">
        <f>IF(ISBLANK('CA-SIS'!O35),"",'CA-SIS'!O35)</f>
        <v>2.86</v>
      </c>
      <c r="K293" s="15">
        <f>IF(ISBLANK('E+V1'!O35),"",'E+V1'!O35)</f>
        <v>2.9025429509520007</v>
      </c>
      <c r="L293" s="15" t="str">
        <f>IF(ISBLANK(YourData!O35),"",YourData!O35)</f>
        <v/>
      </c>
      <c r="R293" s="15"/>
      <c r="S293" s="15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customFormat="false" ht="16">
      <c r="A294" s="15" t="s">
        <v>327</v>
      </c>
      <c r="B294" s="15">
        <f>IF(ISBLANK('DOE21E-NREL'!O36),"",'DOE21E-NREL'!O36)</f>
        <v>3.4889999999999999</v>
      </c>
      <c r="C294" s="15">
        <f>IF(ISBLANK('DOE21E-CIEMAT'!O36),"",'DOE21E-CIEMAT'!O36)</f>
        <v>3.5</v>
      </c>
      <c r="D294" s="15">
        <f>IF(ISBLANK('CLM2000'!O36),"",'CLM2000'!O36)</f>
        <v>3.45</v>
      </c>
      <c r="E294" s="15">
        <f>IF(ISBLANK('TRN-id'!O36),"",'TRN-id'!O36)</f>
        <v>3.4095900000000099</v>
      </c>
      <c r="F294" s="15">
        <f>IF(ISBLANK('TRN-re'!O36),"",'TRN-re'!O36)</f>
        <v>3.5079799395725999</v>
      </c>
      <c r="G294" s="15">
        <f>IF(ISBLANK('Analytical-TUD'!O36),"",'Analytical-TUD'!O36)</f>
        <v>3.3864963988636401</v>
      </c>
      <c r="H294" s="15" t="str">
        <f>IF(ISBLANK('Analytical-HTAL1'!O36),"",'Analytical-HTAL1'!O36)</f>
        <v/>
      </c>
      <c r="I294" s="15">
        <f>IF(ISBLANK('Analytical-HTAL2'!O36),"",'Analytical-HTAL2'!O36)</f>
        <v>3.4087000000000001</v>
      </c>
      <c r="J294" s="15">
        <f>IF(ISBLANK('CA-SIS'!O36),"",'CA-SIS'!O36)</f>
        <v>3.41</v>
      </c>
      <c r="K294" s="15">
        <f>IF(ISBLANK('E+V1'!O36),"",'E+V1'!O36)</f>
        <v>3.452528739488697</v>
      </c>
      <c r="L294" s="15" t="str">
        <f>IF(ISBLANK(YourData!O36),"",YourData!O36)</f>
        <v/>
      </c>
      <c r="R294" s="15"/>
      <c r="S294" s="15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customFormat="false" ht="16">
      <c r="A295" s="15" t="s">
        <v>328</v>
      </c>
      <c r="B295" s="15">
        <f>IF(ISBLANK('DOE21E-NREL'!O37),"",'DOE21E-NREL'!O37)</f>
        <v>2.36</v>
      </c>
      <c r="C295" s="15">
        <f>IF(ISBLANK('DOE21E-CIEMAT'!O37),"",'DOE21E-CIEMAT'!O37)</f>
        <v>2.36813187</v>
      </c>
      <c r="D295" s="15">
        <f>IF(ISBLANK('CLM2000'!O37),"",'CLM2000'!O37)</f>
        <v>2.33</v>
      </c>
      <c r="E295" s="15">
        <f>IF(ISBLANK('TRN-id'!O37),"",'TRN-id'!O37)</f>
        <v>2.3157799999999802</v>
      </c>
      <c r="F295" s="15">
        <f>IF(ISBLANK('TRN-re'!O37),"",'TRN-re'!O37)</f>
        <v>2.45707763861884</v>
      </c>
      <c r="G295" s="15">
        <f>IF(ISBLANK('Analytical-TUD'!O37),"",'Analytical-TUD'!O37)</f>
        <v>2.2943852185370899</v>
      </c>
      <c r="H295" s="15" t="str">
        <f>IF(ISBLANK('Analytical-HTAL1'!O37),"",'Analytical-HTAL1'!O37)</f>
        <v/>
      </c>
      <c r="I295" s="15">
        <f>IF(ISBLANK('Analytical-HTAL2'!O37),"",'Analytical-HTAL2'!O37)</f>
        <v>2.3142999999999998</v>
      </c>
      <c r="J295" s="15">
        <f>IF(ISBLANK('CA-SIS'!O37),"",'CA-SIS'!O37)</f>
        <v>2.31</v>
      </c>
      <c r="K295" s="15">
        <f>IF(ISBLANK('E+V1'!O37),"",'E+V1'!O37)</f>
        <v>2.3494877964102541</v>
      </c>
      <c r="L295" s="15" t="str">
        <f>IF(ISBLANK(YourData!O37),"",YourData!O37)</f>
        <v/>
      </c>
      <c r="R295" s="15"/>
      <c r="S295" s="15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customFormat="false" ht="16">
      <c r="A296" s="15" t="s">
        <v>329</v>
      </c>
      <c r="B296" s="15">
        <f>IF(ISBLANK('DOE21E-NREL'!O38),"",'DOE21E-NREL'!O38)</f>
        <v>3.7170000000000001</v>
      </c>
      <c r="C296" s="15">
        <f>IF(ISBLANK('DOE21E-CIEMAT'!O38),"",'DOE21E-CIEMAT'!O38)</f>
        <v>3.6715529099999999</v>
      </c>
      <c r="D296" s="15">
        <f>IF(ISBLANK('CLM2000'!O38),"",'CLM2000'!O38)</f>
        <v>3.61</v>
      </c>
      <c r="E296" s="15">
        <f>IF(ISBLANK('TRN-id'!O38),"",'TRN-id'!O38)</f>
        <v>3.61016</v>
      </c>
      <c r="F296" s="15">
        <f>IF(ISBLANK('TRN-re'!O38),"",'TRN-re'!O38)</f>
        <v>3.6101593374723699</v>
      </c>
      <c r="G296" s="15">
        <f>IF(ISBLANK('Analytical-TUD'!O38),"",'Analytical-TUD'!O38)</f>
        <v>3.6206138155861001</v>
      </c>
      <c r="H296" s="15" t="str">
        <f>IF(ISBLANK('Analytical-HTAL1'!O38),"",'Analytical-HTAL1'!O38)</f>
        <v/>
      </c>
      <c r="I296" s="15">
        <f>IF(ISBLANK('Analytical-HTAL2'!O38),"",'Analytical-HTAL2'!O38)</f>
        <v>3.6173000000000002</v>
      </c>
      <c r="J296" s="15">
        <f>IF(ISBLANK('CA-SIS'!O38),"",'CA-SIS'!O38)</f>
        <v>3.63</v>
      </c>
      <c r="K296" s="15">
        <f>IF(ISBLANK('E+V1'!O38),"",'E+V1'!O38)</f>
        <v>3.6707069685879277</v>
      </c>
      <c r="L296" s="15" t="str">
        <f>IF(ISBLANK(YourData!O38),"",YourData!O38)</f>
        <v/>
      </c>
      <c r="R296" s="15"/>
      <c r="S296" s="15"/>
      <c r="T296" s="2"/>
      <c r="U296" s="2"/>
      <c r="V296" s="2"/>
      <c r="W296" s="2"/>
      <c r="X296" s="2"/>
      <c r="Y296" s="2"/>
      <c r="Z296" s="2"/>
      <c r="AA296" s="2"/>
      <c r="AB296" s="2"/>
    </row>
    <row r="299" spans="1:1" customFormat="false">
      <c r="A299" t="s">
        <v>67</v>
      </c>
    </row>
    <row r="300" spans="1:1" customFormat="false" ht="16">
      <c r="A300" s="2"/>
    </row>
    <row r="301" spans="1:28" customFormat="false" ht="16">
      <c r="A301" s="2"/>
      <c r="B301" s="11" t="s">
        <v>37</v>
      </c>
      <c r="C301" s="11" t="s">
        <v>37</v>
      </c>
      <c r="D301" s="11" t="s">
        <v>38</v>
      </c>
      <c r="E301" s="11" t="s">
        <v>39</v>
      </c>
      <c r="F301" s="11" t="s">
        <v>39</v>
      </c>
      <c r="G301" s="11" t="s">
        <v>40</v>
      </c>
      <c r="H301" s="11" t="s">
        <v>40</v>
      </c>
      <c r="I301" s="11" t="s">
        <v>40</v>
      </c>
      <c r="J301" s="13" t="s">
        <v>41</v>
      </c>
      <c r="K301" s="13" t="s">
        <v>42</v>
      </c>
      <c r="L301" s="13" t="str">
        <f>YourData!$J$4</f>
        <v>Tested Prg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2:28" customFormat="false" ht="16">
      <c r="B302" s="11" t="s">
        <v>43</v>
      </c>
      <c r="C302" s="11" t="s">
        <v>44</v>
      </c>
      <c r="D302" s="11" t="s">
        <v>45</v>
      </c>
      <c r="E302" s="11" t="s">
        <v>46</v>
      </c>
      <c r="F302" s="11" t="s">
        <v>47</v>
      </c>
      <c r="G302" s="11" t="s">
        <v>48</v>
      </c>
      <c r="H302" s="11" t="s">
        <v>49</v>
      </c>
      <c r="I302" s="11" t="s">
        <v>50</v>
      </c>
      <c r="J302" s="13" t="s">
        <v>253</v>
      </c>
      <c r="K302" s="13" t="s">
        <v>52</v>
      </c>
      <c r="L302" s="13" t="str">
        <f>YourData!$J$8</f>
        <v>Org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customFormat="false" ht="16">
      <c r="A303" s="16" t="s">
        <v>330</v>
      </c>
      <c r="B303" s="16">
        <f>IF(ISBLANK('DOE21E-NREL'!P25),"",'DOE21E-NREL'!P25)</f>
        <v>22.333333333333336</v>
      </c>
      <c r="C303" s="16">
        <f>IF(ISBLANK('DOE21E-CIEMAT'!P25),"",'DOE21E-CIEMAT'!P25)</f>
        <v>22.3</v>
      </c>
      <c r="D303" s="16">
        <f>IF(ISBLANK('CLM2000'!P25),"",'CLM2000'!P25)</f>
        <v>22.2</v>
      </c>
      <c r="E303" s="16">
        <f>IF(ISBLANK('TRN-id'!P25),"",'TRN-id'!P25)</f>
        <v>22.200000000000301</v>
      </c>
      <c r="F303" s="16">
        <f>IF(ISBLANK('TRN-re'!P25),"",'TRN-re'!P25)</f>
        <v>23.21</v>
      </c>
      <c r="G303" s="16">
        <f>IF(ISBLANK('Analytical-TUD'!P25),"",'Analytical-TUD'!P25)</f>
        <v>22.2</v>
      </c>
      <c r="H303" s="16" t="str">
        <f>IF(ISBLANK('Analytical-HTAL1'!P25),"",'Analytical-HTAL1'!P25)</f>
        <v/>
      </c>
      <c r="I303" s="16">
        <f>IF(ISBLANK('Analytical-HTAL2'!P25),"",'Analytical-HTAL2'!P25)</f>
        <v>22.234999999999999</v>
      </c>
      <c r="J303" s="16">
        <f>IF(ISBLANK('CA-SIS'!P25),"",'CA-SIS'!P25)</f>
        <v>22.2</v>
      </c>
      <c r="K303" s="16">
        <f>IF(ISBLANK('E+V1'!P25),"",'E+V1'!P25)</f>
        <v>22.200099999999999</v>
      </c>
      <c r="L303" s="16" t="str">
        <f>IF(ISBLANK(YourData!P25),"",YourData!P25)</f>
        <v/>
      </c>
      <c r="R303" s="16"/>
      <c r="S303" s="16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customFormat="false" ht="16">
      <c r="A304" s="16" t="s">
        <v>317</v>
      </c>
      <c r="B304" s="16">
        <f>IF(ISBLANK('DOE21E-NREL'!P26),"",'DOE21E-NREL'!P26)</f>
        <v>22.277777777777775</v>
      </c>
      <c r="C304" s="16">
        <f>IF(ISBLANK('DOE21E-CIEMAT'!P26),"",'DOE21E-CIEMAT'!P26)</f>
        <v>22.3</v>
      </c>
      <c r="D304" s="16">
        <f>IF(ISBLANK('CLM2000'!P26),"",'CLM2000'!P26)</f>
        <v>22.2</v>
      </c>
      <c r="E304" s="16">
        <f>IF(ISBLANK('TRN-id'!P26),"",'TRN-id'!P26)</f>
        <v>22.200000000000301</v>
      </c>
      <c r="F304" s="16">
        <f>IF(ISBLANK('TRN-re'!P26),"",'TRN-re'!P26)</f>
        <v>23.06</v>
      </c>
      <c r="G304" s="16">
        <f>IF(ISBLANK('Analytical-TUD'!P26),"",'Analytical-TUD'!P26)</f>
        <v>22.2</v>
      </c>
      <c r="H304" s="16" t="str">
        <f>IF(ISBLANK('Analytical-HTAL1'!P26),"",'Analytical-HTAL1'!P26)</f>
        <v/>
      </c>
      <c r="I304" s="16">
        <f>IF(ISBLANK('Analytical-HTAL2'!P26),"",'Analytical-HTAL2'!P26)</f>
        <v>22.234999999999999</v>
      </c>
      <c r="J304" s="16">
        <f>IF(ISBLANK('CA-SIS'!P26),"",'CA-SIS'!P26)</f>
        <v>22.2</v>
      </c>
      <c r="K304" s="16">
        <f>IF(ISBLANK('E+V1'!P26),"",'E+V1'!P26)</f>
        <v>22.200199999999999</v>
      </c>
      <c r="L304" s="16" t="str">
        <f>IF(ISBLANK(YourData!P26),"",YourData!P26)</f>
        <v/>
      </c>
      <c r="R304" s="16"/>
      <c r="S304" s="16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customFormat="false" ht="16">
      <c r="A305" s="16" t="s">
        <v>318</v>
      </c>
      <c r="B305" s="16">
        <f>IF(ISBLANK('DOE21E-NREL'!P27),"",'DOE21E-NREL'!P27)</f>
        <v>26.722222222222218</v>
      </c>
      <c r="C305" s="16">
        <f>IF(ISBLANK('DOE21E-CIEMAT'!P27),"",'DOE21E-CIEMAT'!P27)</f>
        <v>26.8</v>
      </c>
      <c r="D305" s="16">
        <f>IF(ISBLANK('CLM2000'!P27),"",'CLM2000'!P27)</f>
        <v>26.7</v>
      </c>
      <c r="E305" s="16">
        <f>IF(ISBLANK('TRN-id'!P27),"",'TRN-id'!P27)</f>
        <v>26.700000000000301</v>
      </c>
      <c r="F305" s="16">
        <f>IF(ISBLANK('TRN-re'!P27),"",'TRN-re'!P27)</f>
        <v>28.26</v>
      </c>
      <c r="G305" s="16">
        <f>IF(ISBLANK('Analytical-TUD'!P27),"",'Analytical-TUD'!P27)</f>
        <v>26.7</v>
      </c>
      <c r="H305" s="16" t="str">
        <f>IF(ISBLANK('Analytical-HTAL1'!P27),"",'Analytical-HTAL1'!P27)</f>
        <v/>
      </c>
      <c r="I305" s="16">
        <f>IF(ISBLANK('Analytical-HTAL2'!P27),"",'Analytical-HTAL2'!P27)</f>
        <v>26.734999999999999</v>
      </c>
      <c r="J305" s="16">
        <f>IF(ISBLANK('CA-SIS'!P27),"",'CA-SIS'!P27)</f>
        <v>26.7</v>
      </c>
      <c r="K305" s="16">
        <f>IF(ISBLANK('E+V1'!P27),"",'E+V1'!P27)</f>
        <v>26.70008</v>
      </c>
      <c r="L305" s="16" t="str">
        <f>IF(ISBLANK(YourData!P27),"",YourData!P27)</f>
        <v/>
      </c>
      <c r="R305" s="16"/>
      <c r="S305" s="16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customFormat="false" ht="16">
      <c r="A306" s="16" t="s">
        <v>319</v>
      </c>
      <c r="B306" s="16">
        <f>IF(ISBLANK('DOE21E-NREL'!P28),"",'DOE21E-NREL'!P28)</f>
        <v>22.111111111111111</v>
      </c>
      <c r="C306" s="16">
        <f>IF(ISBLANK('DOE21E-CIEMAT'!P28),"",'DOE21E-CIEMAT'!P28)</f>
        <v>22.1</v>
      </c>
      <c r="D306" s="16">
        <f>IF(ISBLANK('CLM2000'!P28),"",'CLM2000'!P28)</f>
        <v>22.2</v>
      </c>
      <c r="E306" s="16">
        <f>IF(ISBLANK('TRN-id'!P28),"",'TRN-id'!P28)</f>
        <v>22.200000000000301</v>
      </c>
      <c r="F306" s="16">
        <f>IF(ISBLANK('TRN-re'!P28),"",'TRN-re'!P28)</f>
        <v>22.25</v>
      </c>
      <c r="G306" s="16">
        <f>IF(ISBLANK('Analytical-TUD'!P28),"",'Analytical-TUD'!P28)</f>
        <v>22.2</v>
      </c>
      <c r="H306" s="16" t="str">
        <f>IF(ISBLANK('Analytical-HTAL1'!P28),"",'Analytical-HTAL1'!P28)</f>
        <v/>
      </c>
      <c r="I306" s="16">
        <f>IF(ISBLANK('Analytical-HTAL2'!P28),"",'Analytical-HTAL2'!P28)</f>
        <v>22.202000000000002</v>
      </c>
      <c r="J306" s="16">
        <f>IF(ISBLANK('CA-SIS'!P28),"",'CA-SIS'!P28)</f>
        <v>22.2</v>
      </c>
      <c r="K306" s="16">
        <f>IF(ISBLANK('E+V1'!P28),"",'E+V1'!P28)</f>
        <v>22.200019999999999</v>
      </c>
      <c r="L306" s="16" t="str">
        <f>IF(ISBLANK(YourData!P28),"",YourData!P28)</f>
        <v/>
      </c>
      <c r="R306" s="16"/>
      <c r="S306" s="16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customFormat="false" ht="16">
      <c r="A307" s="16" t="s">
        <v>320</v>
      </c>
      <c r="B307" s="16">
        <f>IF(ISBLANK('DOE21E-NREL'!P29),"",'DOE21E-NREL'!P29)</f>
        <v>22.111111111111111</v>
      </c>
      <c r="C307" s="16">
        <f>IF(ISBLANK('DOE21E-CIEMAT'!P29),"",'DOE21E-CIEMAT'!P29)</f>
        <v>22.1</v>
      </c>
      <c r="D307" s="16">
        <f>IF(ISBLANK('CLM2000'!P29),"",'CLM2000'!P29)</f>
        <v>22.2</v>
      </c>
      <c r="E307" s="16">
        <f>IF(ISBLANK('TRN-id'!P29),"",'TRN-id'!P29)</f>
        <v>22.200000000000301</v>
      </c>
      <c r="F307" s="16">
        <f>IF(ISBLANK('TRN-re'!P29),"",'TRN-re'!P29)</f>
        <v>22.25</v>
      </c>
      <c r="G307" s="16">
        <f>IF(ISBLANK('Analytical-TUD'!P29),"",'Analytical-TUD'!P29)</f>
        <v>22.2</v>
      </c>
      <c r="H307" s="16" t="str">
        <f>IF(ISBLANK('Analytical-HTAL1'!P29),"",'Analytical-HTAL1'!P29)</f>
        <v/>
      </c>
      <c r="I307" s="16">
        <f>IF(ISBLANK('Analytical-HTAL2'!P29),"",'Analytical-HTAL2'!P29)</f>
        <v>22.202000000000002</v>
      </c>
      <c r="J307" s="16">
        <f>IF(ISBLANK('CA-SIS'!P29),"",'CA-SIS'!P29)</f>
        <v>22.2</v>
      </c>
      <c r="K307" s="16">
        <f>IF(ISBLANK('E+V1'!P29),"",'E+V1'!P29)</f>
        <v>22.200009999999999</v>
      </c>
      <c r="L307" s="16" t="str">
        <f>IF(ISBLANK(YourData!P29),"",YourData!P29)</f>
        <v/>
      </c>
      <c r="R307" s="16"/>
      <c r="S307" s="16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customFormat="false" ht="16">
      <c r="A308" s="16" t="s">
        <v>321</v>
      </c>
      <c r="B308" s="16">
        <f>IF(ISBLANK('DOE21E-NREL'!P30),"",'DOE21E-NREL'!P30)</f>
        <v>22.333333333333336</v>
      </c>
      <c r="C308" s="16">
        <f>IF(ISBLANK('DOE21E-CIEMAT'!P30),"",'DOE21E-CIEMAT'!P30)</f>
        <v>22.3</v>
      </c>
      <c r="D308" s="16">
        <f>IF(ISBLANK('CLM2000'!P30),"",'CLM2000'!P30)</f>
        <v>22.2</v>
      </c>
      <c r="E308" s="16">
        <f>IF(ISBLANK('TRN-id'!P30),"",'TRN-id'!P30)</f>
        <v>22.200000000000301</v>
      </c>
      <c r="F308" s="16">
        <f>IF(ISBLANK('TRN-re'!P30),"",'TRN-re'!P30)</f>
        <v>23.28</v>
      </c>
      <c r="G308" s="16">
        <f>IF(ISBLANK('Analytical-TUD'!P30),"",'Analytical-TUD'!P30)</f>
        <v>22.2</v>
      </c>
      <c r="H308" s="16" t="str">
        <f>IF(ISBLANK('Analytical-HTAL1'!P30),"",'Analytical-HTAL1'!P30)</f>
        <v/>
      </c>
      <c r="I308" s="16">
        <f>IF(ISBLANK('Analytical-HTAL2'!P30),"",'Analytical-HTAL2'!P30)</f>
        <v>22.234999999999999</v>
      </c>
      <c r="J308" s="16">
        <f>IF(ISBLANK('CA-SIS'!P30),"",'CA-SIS'!P30)</f>
        <v>22.2</v>
      </c>
      <c r="K308" s="16">
        <f>IF(ISBLANK('E+V1'!P30),"",'E+V1'!P30)</f>
        <v>22.200220000000002</v>
      </c>
      <c r="L308" s="16" t="str">
        <f>IF(ISBLANK(YourData!P30),"",YourData!P30)</f>
        <v/>
      </c>
      <c r="R308" s="16"/>
      <c r="S308" s="16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customFormat="false" ht="16">
      <c r="A309" s="16" t="s">
        <v>322</v>
      </c>
      <c r="B309" s="16">
        <f>IF(ISBLANK('DOE21E-NREL'!P31),"",'DOE21E-NREL'!P31)</f>
        <v>26.722222222222218</v>
      </c>
      <c r="C309" s="16">
        <f>IF(ISBLANK('DOE21E-CIEMAT'!P31),"",'DOE21E-CIEMAT'!P31)</f>
        <v>26.8</v>
      </c>
      <c r="D309" s="16">
        <f>IF(ISBLANK('CLM2000'!P31),"",'CLM2000'!P31)</f>
        <v>26.7</v>
      </c>
      <c r="E309" s="16">
        <f>IF(ISBLANK('TRN-id'!P31),"",'TRN-id'!P31)</f>
        <v>26.700000000000301</v>
      </c>
      <c r="F309" s="16">
        <f>IF(ISBLANK('TRN-re'!P31),"",'TRN-re'!P31)</f>
        <v>27.61</v>
      </c>
      <c r="G309" s="16">
        <f>IF(ISBLANK('Analytical-TUD'!P31),"",'Analytical-TUD'!P31)</f>
        <v>26.7</v>
      </c>
      <c r="H309" s="16" t="str">
        <f>IF(ISBLANK('Analytical-HTAL1'!P31),"",'Analytical-HTAL1'!P31)</f>
        <v/>
      </c>
      <c r="I309" s="16">
        <f>IF(ISBLANK('Analytical-HTAL2'!P31),"",'Analytical-HTAL2'!P31)</f>
        <v>26.734999999999999</v>
      </c>
      <c r="J309" s="16">
        <f>IF(ISBLANK('CA-SIS'!P31),"",'CA-SIS'!P31)</f>
        <v>26.7</v>
      </c>
      <c r="K309" s="16">
        <f>IF(ISBLANK('E+V1'!P31),"",'E+V1'!P31)</f>
        <v>26.700479999999999</v>
      </c>
      <c r="L309" s="16" t="str">
        <f>IF(ISBLANK(YourData!P31),"",YourData!P31)</f>
        <v/>
      </c>
      <c r="R309" s="16"/>
      <c r="S309" s="16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customFormat="false" ht="16">
      <c r="A310" s="16" t="s">
        <v>323</v>
      </c>
      <c r="B310" s="16">
        <f>IF(ISBLANK('DOE21E-NREL'!P32),"",'DOE21E-NREL'!P32)</f>
        <v>23.444444444444446</v>
      </c>
      <c r="C310" s="16">
        <f>IF(ISBLANK('DOE21E-CIEMAT'!P32),"",'DOE21E-CIEMAT'!P32)</f>
        <v>23.4</v>
      </c>
      <c r="D310" s="16">
        <f>IF(ISBLANK('CLM2000'!P32),"",'CLM2000'!P32)</f>
        <v>22.2</v>
      </c>
      <c r="E310" s="16">
        <f>IF(ISBLANK('TRN-id'!P32),"",'TRN-id'!P32)</f>
        <v>23.299999999999699</v>
      </c>
      <c r="F310" s="16">
        <f>IF(ISBLANK('TRN-re'!P32),"",'TRN-re'!P32)</f>
        <v>24.48</v>
      </c>
      <c r="G310" s="16">
        <f>IF(ISBLANK('Analytical-TUD'!P32),"",'Analytical-TUD'!P32)</f>
        <v>23.3</v>
      </c>
      <c r="H310" s="16" t="str">
        <f>IF(ISBLANK('Analytical-HTAL1'!P32),"",'Analytical-HTAL1'!P32)</f>
        <v/>
      </c>
      <c r="I310" s="16">
        <f>IF(ISBLANK('Analytical-HTAL2'!P32),"",'Analytical-HTAL2'!P32)</f>
        <v>23.335000000000001</v>
      </c>
      <c r="J310" s="16">
        <f>IF(ISBLANK('CA-SIS'!P32),"",'CA-SIS'!P32)</f>
        <v>23.3</v>
      </c>
      <c r="K310" s="16">
        <f>IF(ISBLANK('E+V1'!P32),"",'E+V1'!P32)</f>
        <v>23.300429999999999</v>
      </c>
      <c r="L310" s="16" t="str">
        <f>IF(ISBLANK(YourData!P32),"",YourData!P32)</f>
        <v/>
      </c>
      <c r="R310" s="16"/>
      <c r="S310" s="16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customFormat="false" ht="16">
      <c r="A311" s="16" t="s">
        <v>324</v>
      </c>
      <c r="B311" s="16">
        <f>IF(ISBLANK('DOE21E-NREL'!P33),"",'DOE21E-NREL'!P33)</f>
        <v>22.222222222222221</v>
      </c>
      <c r="C311" s="16">
        <f>IF(ISBLANK('DOE21E-CIEMAT'!P33),"",'DOE21E-CIEMAT'!P33)</f>
        <v>22.2</v>
      </c>
      <c r="D311" s="16">
        <f>IF(ISBLANK('CLM2000'!P33),"",'CLM2000'!P33)</f>
        <v>22.2</v>
      </c>
      <c r="E311" s="16">
        <f>IF(ISBLANK('TRN-id'!P33),"",'TRN-id'!P33)</f>
        <v>22.200000000000301</v>
      </c>
      <c r="F311" s="16">
        <f>IF(ISBLANK('TRN-re'!P33),"",'TRN-re'!P33)</f>
        <v>22.67</v>
      </c>
      <c r="G311" s="16">
        <f>IF(ISBLANK('Analytical-TUD'!P33),"",'Analytical-TUD'!P33)</f>
        <v>22.2</v>
      </c>
      <c r="H311" s="16" t="str">
        <f>IF(ISBLANK('Analytical-HTAL1'!P33),"",'Analytical-HTAL1'!P33)</f>
        <v/>
      </c>
      <c r="I311" s="16">
        <f>IF(ISBLANK('Analytical-HTAL2'!P33),"",'Analytical-HTAL2'!P33)</f>
        <v>22.213999999999999</v>
      </c>
      <c r="J311" s="16">
        <f>IF(ISBLANK('CA-SIS'!P33),"",'CA-SIS'!P33)</f>
        <v>22.2</v>
      </c>
      <c r="K311" s="16">
        <f>IF(ISBLANK('E+V1'!P33),"",'E+V1'!P33)</f>
        <v>22.200230000000001</v>
      </c>
      <c r="L311" s="16" t="str">
        <f>IF(ISBLANK(YourData!P33),"",YourData!P33)</f>
        <v/>
      </c>
      <c r="R311" s="16"/>
      <c r="S311" s="16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customFormat="false" ht="16">
      <c r="A312" s="16" t="s">
        <v>325</v>
      </c>
      <c r="B312" s="16">
        <f>IF(ISBLANK('DOE21E-NREL'!P34),"",'DOE21E-NREL'!P34)</f>
        <v>22.277777777777775</v>
      </c>
      <c r="C312" s="16">
        <f>IF(ISBLANK('DOE21E-CIEMAT'!P34),"",'DOE21E-CIEMAT'!P34)</f>
        <v>22.3</v>
      </c>
      <c r="D312" s="16">
        <f>IF(ISBLANK('CLM2000'!P34),"",'CLM2000'!P34)</f>
        <v>22.2</v>
      </c>
      <c r="E312" s="16">
        <f>IF(ISBLANK('TRN-id'!P34),"",'TRN-id'!P34)</f>
        <v>22.200000000000301</v>
      </c>
      <c r="F312" s="16">
        <f>IF(ISBLANK('TRN-re'!P34),"",'TRN-re'!P34)</f>
        <v>22.79</v>
      </c>
      <c r="G312" s="16">
        <f>IF(ISBLANK('Analytical-TUD'!P34),"",'Analytical-TUD'!P34)</f>
        <v>22.2</v>
      </c>
      <c r="H312" s="16" t="str">
        <f>IF(ISBLANK('Analytical-HTAL1'!P34),"",'Analytical-HTAL1'!P34)</f>
        <v/>
      </c>
      <c r="I312" s="16">
        <f>IF(ISBLANK('Analytical-HTAL2'!P34),"",'Analytical-HTAL2'!P34)</f>
        <v>22.213999999999999</v>
      </c>
      <c r="J312" s="16">
        <f>IF(ISBLANK('CA-SIS'!P34),"",'CA-SIS'!P34)</f>
        <v>22.2</v>
      </c>
      <c r="K312" s="16">
        <f>IF(ISBLANK('E+V1'!P34),"",'E+V1'!P34)</f>
        <v>22.200189999999999</v>
      </c>
      <c r="L312" s="16" t="str">
        <f>IF(ISBLANK(YourData!P34),"",YourData!P34)</f>
        <v/>
      </c>
      <c r="R312" s="16"/>
      <c r="S312" s="16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customFormat="false" ht="16">
      <c r="A313" s="16" t="s">
        <v>326</v>
      </c>
      <c r="B313" s="16">
        <f>IF(ISBLANK('DOE21E-NREL'!P35),"",'DOE21E-NREL'!P35)</f>
        <v>22.333333333333336</v>
      </c>
      <c r="C313" s="16">
        <f>IF(ISBLANK('DOE21E-CIEMAT'!P35),"",'DOE21E-CIEMAT'!P35)</f>
        <v>22.3</v>
      </c>
      <c r="D313" s="16">
        <f>IF(ISBLANK('CLM2000'!P35),"",'CLM2000'!P35)</f>
        <v>22.2</v>
      </c>
      <c r="E313" s="16">
        <f>IF(ISBLANK('TRN-id'!P35),"",'TRN-id'!P35)</f>
        <v>22.200000000000301</v>
      </c>
      <c r="F313" s="16">
        <f>IF(ISBLANK('TRN-re'!P35),"",'TRN-re'!P35)</f>
        <v>22.61</v>
      </c>
      <c r="G313" s="16">
        <f>IF(ISBLANK('Analytical-TUD'!P35),"",'Analytical-TUD'!P35)</f>
        <v>22.2</v>
      </c>
      <c r="H313" s="16" t="str">
        <f>IF(ISBLANK('Analytical-HTAL1'!P35),"",'Analytical-HTAL1'!P35)</f>
        <v/>
      </c>
      <c r="I313" s="16">
        <f>IF(ISBLANK('Analytical-HTAL2'!P35),"",'Analytical-HTAL2'!P35)</f>
        <v>22.213999999999999</v>
      </c>
      <c r="J313" s="16">
        <f>IF(ISBLANK('CA-SIS'!P35),"",'CA-SIS'!P35)</f>
        <v>22.2</v>
      </c>
      <c r="K313" s="16">
        <f>IF(ISBLANK('E+V1'!P35),"",'E+V1'!P35)</f>
        <v>22.200140000000001</v>
      </c>
      <c r="L313" s="16" t="str">
        <f>IF(ISBLANK(YourData!P35),"",YourData!P35)</f>
        <v/>
      </c>
      <c r="R313" s="16"/>
      <c r="S313" s="16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customFormat="false" ht="16">
      <c r="A314" s="16" t="s">
        <v>327</v>
      </c>
      <c r="B314" s="16">
        <f>IF(ISBLANK('DOE21E-NREL'!P36),"",'DOE21E-NREL'!P36)</f>
        <v>22.111111111111111</v>
      </c>
      <c r="C314" s="16">
        <f>IF(ISBLANK('DOE21E-CIEMAT'!P36),"",'DOE21E-CIEMAT'!P36)</f>
        <v>22.1</v>
      </c>
      <c r="D314" s="16">
        <f>IF(ISBLANK('CLM2000'!P36),"",'CLM2000'!P36)</f>
        <v>22.2</v>
      </c>
      <c r="E314" s="16">
        <f>IF(ISBLANK('TRN-id'!P36),"",'TRN-id'!P36)</f>
        <v>22.200000000000301</v>
      </c>
      <c r="F314" s="16">
        <f>IF(ISBLANK('TRN-re'!P36),"",'TRN-re'!P36)</f>
        <v>22.25</v>
      </c>
      <c r="G314" s="16">
        <f>IF(ISBLANK('Analytical-TUD'!P36),"",'Analytical-TUD'!P36)</f>
        <v>22.2</v>
      </c>
      <c r="H314" s="16" t="str">
        <f>IF(ISBLANK('Analytical-HTAL1'!P36),"",'Analytical-HTAL1'!P36)</f>
        <v/>
      </c>
      <c r="I314" s="16">
        <f>IF(ISBLANK('Analytical-HTAL2'!P36),"",'Analytical-HTAL2'!P36)</f>
        <v>22.202000000000002</v>
      </c>
      <c r="J314" s="16">
        <f>IF(ISBLANK('CA-SIS'!P36),"",'CA-SIS'!P36)</f>
        <v>22.2</v>
      </c>
      <c r="K314" s="16">
        <f>IF(ISBLANK('E+V1'!P36),"",'E+V1'!P36)</f>
        <v>22.200040000000001</v>
      </c>
      <c r="L314" s="16" t="str">
        <f>IF(ISBLANK(YourData!P36),"",YourData!P36)</f>
        <v/>
      </c>
      <c r="R314" s="16"/>
      <c r="S314" s="16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customFormat="false" ht="16">
      <c r="A315" s="16" t="s">
        <v>328</v>
      </c>
      <c r="B315" s="16">
        <f>IF(ISBLANK('DOE21E-NREL'!P37),"",'DOE21E-NREL'!P37)</f>
        <v>22.111111111111111</v>
      </c>
      <c r="C315" s="16">
        <f>IF(ISBLANK('DOE21E-CIEMAT'!P37),"",'DOE21E-CIEMAT'!P37)</f>
        <v>22.1</v>
      </c>
      <c r="D315" s="16">
        <f>IF(ISBLANK('CLM2000'!P37),"",'CLM2000'!P37)</f>
        <v>22.2</v>
      </c>
      <c r="E315" s="16">
        <f>IF(ISBLANK('TRN-id'!P37),"",'TRN-id'!P37)</f>
        <v>22.200000000000301</v>
      </c>
      <c r="F315" s="16">
        <f>IF(ISBLANK('TRN-re'!P37),"",'TRN-re'!P37)</f>
        <v>22.26</v>
      </c>
      <c r="G315" s="16">
        <f>IF(ISBLANK('Analytical-TUD'!P37),"",'Analytical-TUD'!P37)</f>
        <v>22.2</v>
      </c>
      <c r="H315" s="16" t="str">
        <f>IF(ISBLANK('Analytical-HTAL1'!P37),"",'Analytical-HTAL1'!P37)</f>
        <v/>
      </c>
      <c r="I315" s="16">
        <f>IF(ISBLANK('Analytical-HTAL2'!P37),"",'Analytical-HTAL2'!P37)</f>
        <v>22.202000000000002</v>
      </c>
      <c r="J315" s="16">
        <f>IF(ISBLANK('CA-SIS'!P37),"",'CA-SIS'!P37)</f>
        <v>22.2</v>
      </c>
      <c r="K315" s="16">
        <f>IF(ISBLANK('E+V1'!P37),"",'E+V1'!P37)</f>
        <v>22.200040000000001</v>
      </c>
      <c r="L315" s="16" t="str">
        <f>IF(ISBLANK(YourData!P37),"",YourData!P37)</f>
        <v/>
      </c>
      <c r="R315" s="16"/>
      <c r="S315" s="16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customFormat="false" ht="16">
      <c r="A316" s="16" t="s">
        <v>329</v>
      </c>
      <c r="B316" s="16">
        <f>IF(ISBLANK('DOE21E-NREL'!P38),"",'DOE21E-NREL'!P38)</f>
        <v>26.777777777777779</v>
      </c>
      <c r="C316" s="16">
        <f>IF(ISBLANK('DOE21E-CIEMAT'!P38),"",'DOE21E-CIEMAT'!P38)</f>
        <v>26.8</v>
      </c>
      <c r="D316" s="16">
        <f>IF(ISBLANK('CLM2000'!P38),"",'CLM2000'!P38)</f>
        <v>26.7</v>
      </c>
      <c r="E316" s="16">
        <f>IF(ISBLANK('TRN-id'!P38),"",'TRN-id'!P38)</f>
        <v>26.7338999999997</v>
      </c>
      <c r="F316" s="16">
        <f>IF(ISBLANK('TRN-re'!P38),"",'TRN-re'!P38)</f>
        <v>26.73</v>
      </c>
      <c r="G316" s="16">
        <f>IF(ISBLANK('Analytical-TUD'!P38),"",'Analytical-TUD'!P38)</f>
        <v>26.7</v>
      </c>
      <c r="H316" s="16" t="str">
        <f>IF(ISBLANK('Analytical-HTAL1'!P38),"",'Analytical-HTAL1'!P38)</f>
        <v/>
      </c>
      <c r="I316" s="16">
        <f>IF(ISBLANK('Analytical-HTAL2'!P38),"",'Analytical-HTAL2'!P38)</f>
        <v>26.713000000000001</v>
      </c>
      <c r="J316" s="16">
        <f>IF(ISBLANK('CA-SIS'!P38),"",'CA-SIS'!P38)</f>
        <v>26.7</v>
      </c>
      <c r="K316" s="16">
        <f>IF(ISBLANK('E+V1'!P38),"",'E+V1'!P38)</f>
        <v>26.70046</v>
      </c>
      <c r="L316" s="16" t="str">
        <f>IF(ISBLANK(YourData!P38),"",YourData!P38)</f>
        <v/>
      </c>
      <c r="R316" s="16"/>
      <c r="S316" s="16"/>
      <c r="T316" s="2"/>
      <c r="U316" s="2"/>
      <c r="V316" s="2"/>
      <c r="W316" s="2"/>
      <c r="X316" s="2"/>
      <c r="Y316" s="2"/>
      <c r="Z316" s="2"/>
      <c r="AA316" s="2"/>
      <c r="AB316" s="2"/>
    </row>
    <row r="319" spans="1:1" customFormat="false">
      <c r="A319" t="s">
        <v>68</v>
      </c>
    </row>
    <row r="320" spans="1:1" customFormat="false" ht="16">
      <c r="A320" s="2"/>
    </row>
    <row r="321" spans="1:28" customFormat="false" ht="16">
      <c r="A321" s="2"/>
      <c r="B321" s="11" t="s">
        <v>37</v>
      </c>
      <c r="C321" s="11" t="s">
        <v>37</v>
      </c>
      <c r="D321" s="11" t="s">
        <v>38</v>
      </c>
      <c r="E321" s="11" t="s">
        <v>39</v>
      </c>
      <c r="F321" s="11" t="s">
        <v>39</v>
      </c>
      <c r="G321" s="11" t="s">
        <v>40</v>
      </c>
      <c r="H321" s="11" t="s">
        <v>40</v>
      </c>
      <c r="I321" s="11" t="s">
        <v>40</v>
      </c>
      <c r="J321" s="13" t="s">
        <v>41</v>
      </c>
      <c r="K321" s="13" t="s">
        <v>42</v>
      </c>
      <c r="L321" s="13" t="str">
        <f>YourData!$J$4</f>
        <v>Tested Prg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2:28" customFormat="false" ht="16">
      <c r="B322" s="11" t="s">
        <v>43</v>
      </c>
      <c r="C322" s="11" t="s">
        <v>44</v>
      </c>
      <c r="D322" s="11" t="s">
        <v>45</v>
      </c>
      <c r="E322" s="11" t="s">
        <v>46</v>
      </c>
      <c r="F322" s="11" t="s">
        <v>47</v>
      </c>
      <c r="G322" s="11" t="s">
        <v>48</v>
      </c>
      <c r="H322" s="11" t="s">
        <v>49</v>
      </c>
      <c r="I322" s="11" t="s">
        <v>50</v>
      </c>
      <c r="J322" s="13" t="s">
        <v>253</v>
      </c>
      <c r="K322" s="13" t="s">
        <v>52</v>
      </c>
      <c r="L322" s="13" t="str">
        <f>YourData!$J$8</f>
        <v>Org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customFormat="false" ht="16">
      <c r="A323" s="17" t="s">
        <v>330</v>
      </c>
      <c r="B323" s="17">
        <f>IF(ISBLANK('DOE21E-NREL'!Q25),"",'DOE21E-NREL'!Q25)</f>
        <v>7.4000000000000003E-3</v>
      </c>
      <c r="C323" s="17">
        <f>IF(ISBLANK('DOE21E-CIEMAT'!Q25),"",'DOE21E-CIEMAT'!Q25)</f>
        <v>7.6E-3</v>
      </c>
      <c r="D323" s="17">
        <f>IF(ISBLANK('CLM2000'!Q25),"",'CLM2000'!Q25)</f>
        <v>6.9899999999999997E-3</v>
      </c>
      <c r="E323" s="17">
        <f>IF(ISBLANK('TRN-id'!Q25),"",'TRN-id'!Q25)</f>
        <v>7.50358999999987E-3</v>
      </c>
      <c r="F323" s="17">
        <f>IF(ISBLANK('TRN-re'!Q25),"",'TRN-re'!Q25)</f>
        <v>7.509E-3</v>
      </c>
      <c r="G323" s="17">
        <f>IF(ISBLANK('Analytical-TUD'!Q25),"",'Analytical-TUD'!Q25)</f>
        <v>7.4274392987488001E-3</v>
      </c>
      <c r="H323" s="17" t="str">
        <f>IF(ISBLANK('Analytical-HTAL1'!Q25),"",'Analytical-HTAL1'!Q25)</f>
        <v/>
      </c>
      <c r="I323" s="17">
        <f>IF(ISBLANK('Analytical-HTAL2'!Q25),"",'Analytical-HTAL2'!Q25)</f>
        <v>7.339E-3</v>
      </c>
      <c r="J323" s="17">
        <f>IF(ISBLANK('CA-SIS'!Q25),"",'CA-SIS'!Q25)</f>
        <v>7.4999999999999997E-3</v>
      </c>
      <c r="K323" s="17">
        <f>IF(ISBLANK('E+V1'!Q25),"",'E+V1'!Q25)</f>
        <v>7.4746641000000003E-3</v>
      </c>
      <c r="L323" s="17" t="str">
        <f>IF(ISBLANK(YourData!Q25),"",YourData!Q25)</f>
        <v/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 customFormat="false" ht="16">
      <c r="A324" s="17" t="s">
        <v>317</v>
      </c>
      <c r="B324" s="17">
        <f>IF(ISBLANK('DOE21E-NREL'!Q26),"",'DOE21E-NREL'!Q26)</f>
        <v>6.4000000000000003E-3</v>
      </c>
      <c r="C324" s="17">
        <f>IF(ISBLANK('DOE21E-CIEMAT'!Q26),"",'DOE21E-CIEMAT'!Q26)</f>
        <v>7.1000000000000004E-3</v>
      </c>
      <c r="D324" s="17">
        <f>IF(ISBLANK('CLM2000'!Q26),"",'CLM2000'!Q26)</f>
        <v>6.9899999999999997E-3</v>
      </c>
      <c r="E324" s="17">
        <f>IF(ISBLANK('TRN-id'!Q26),"",'TRN-id'!Q26)</f>
        <v>6.5938000000000697E-3</v>
      </c>
      <c r="F324" s="17">
        <f>IF(ISBLANK('TRN-re'!Q26),"",'TRN-re'!Q26)</f>
        <v>6.6309999999999997E-3</v>
      </c>
      <c r="G324" s="17">
        <f>IF(ISBLANK('Analytical-TUD'!Q26),"",'Analytical-TUD'!Q26)</f>
        <v>6.5186646369405103E-3</v>
      </c>
      <c r="H324" s="17" t="str">
        <f>IF(ISBLANK('Analytical-HTAL1'!Q26),"",'Analytical-HTAL1'!Q26)</f>
        <v/>
      </c>
      <c r="I324" s="17">
        <f>IF(ISBLANK('Analytical-HTAL2'!Q26),"",'Analytical-HTAL2'!Q26)</f>
        <v>6.411E-3</v>
      </c>
      <c r="J324" s="17">
        <f>IF(ISBLANK('CA-SIS'!Q26),"",'CA-SIS'!Q26)</f>
        <v>6.6E-3</v>
      </c>
      <c r="K324" s="17">
        <f>IF(ISBLANK('E+V1'!Q26),"",'E+V1'!Q26)</f>
        <v>6.5836660000000002E-3</v>
      </c>
      <c r="L324" s="17" t="str">
        <f>IF(ISBLANK(YourData!Q26),"",YourData!Q26)</f>
        <v/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 customFormat="false" ht="16">
      <c r="A325" s="17" t="s">
        <v>318</v>
      </c>
      <c r="B325" s="17">
        <f>IF(ISBLANK('DOE21E-NREL'!Q27),"",'DOE21E-NREL'!Q27)</f>
        <v>7.7999999999999996E-3</v>
      </c>
      <c r="C325" s="17">
        <f>IF(ISBLANK('DOE21E-CIEMAT'!Q27),"",'DOE21E-CIEMAT'!Q27)</f>
        <v>7.7999999999999996E-3</v>
      </c>
      <c r="D325" s="17">
        <f>IF(ISBLANK('CLM2000'!Q27),"",'CLM2000'!Q27)</f>
        <v>7.0000000000000001E-3</v>
      </c>
      <c r="E325" s="17">
        <f>IF(ISBLANK('TRN-id'!Q27),"",'TRN-id'!Q27)</f>
        <v>7.9505600000000197E-3</v>
      </c>
      <c r="F325" s="17">
        <f>IF(ISBLANK('TRN-re'!Q27),"",'TRN-re'!Q27)</f>
        <v>7.9520000000000007E-3</v>
      </c>
      <c r="G325" s="17">
        <f>IF(ISBLANK('Analytical-TUD'!Q27),"",'Analytical-TUD'!Q27)</f>
        <v>7.8782829233826502E-3</v>
      </c>
      <c r="H325" s="17" t="str">
        <f>IF(ISBLANK('Analytical-HTAL1'!Q27),"",'Analytical-HTAL1'!Q27)</f>
        <v/>
      </c>
      <c r="I325" s="17">
        <f>IF(ISBLANK('Analytical-HTAL2'!Q27),"",'Analytical-HTAL2'!Q27)</f>
        <v>7.8729999999999998E-3</v>
      </c>
      <c r="J325" s="17">
        <f>IF(ISBLANK('CA-SIS'!Q27),"",'CA-SIS'!Q27)</f>
        <v>8.0000000000000002E-3</v>
      </c>
      <c r="K325" s="17">
        <f>IF(ISBLANK('E+V1'!Q27),"",'E+V1'!Q27)</f>
        <v>8.0404384000000006E-3</v>
      </c>
      <c r="L325" s="17" t="str">
        <f>IF(ISBLANK(YourData!Q27),"",YourData!Q27)</f>
        <v/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 customFormat="false" ht="16">
      <c r="A326" s="17" t="s">
        <v>319</v>
      </c>
      <c r="B326" s="17">
        <f>IF(ISBLANK('DOE21E-NREL'!Q28),"",'DOE21E-NREL'!Q28)</f>
        <v>7.3000000000000001E-3</v>
      </c>
      <c r="C326" s="17">
        <f>IF(ISBLANK('DOE21E-CIEMAT'!Q28),"",'DOE21E-CIEMAT'!Q28)</f>
        <v>7.6E-3</v>
      </c>
      <c r="D326" s="17">
        <f>IF(ISBLANK('CLM2000'!Q28),"",'CLM2000'!Q28)</f>
        <v>6.9100000000000003E-3</v>
      </c>
      <c r="E326" s="17">
        <f>IF(ISBLANK('TRN-id'!Q28),"",'TRN-id'!Q28)</f>
        <v>7.50358999999987E-3</v>
      </c>
      <c r="F326" s="17">
        <f>IF(ISBLANK('TRN-re'!Q28),"",'TRN-re'!Q28)</f>
        <v>7.5189999999999996E-3</v>
      </c>
      <c r="G326" s="17">
        <f>IF(ISBLANK('Analytical-TUD'!Q28),"",'Analytical-TUD'!Q28)</f>
        <v>7.4274392987488001E-3</v>
      </c>
      <c r="H326" s="17" t="str">
        <f>IF(ISBLANK('Analytical-HTAL1'!Q28),"",'Analytical-HTAL1'!Q28)</f>
        <v/>
      </c>
      <c r="I326" s="17">
        <f>IF(ISBLANK('Analytical-HTAL2'!Q28),"",'Analytical-HTAL2'!Q28)</f>
        <v>7.339E-3</v>
      </c>
      <c r="J326" s="17">
        <f>IF(ISBLANK('CA-SIS'!Q28),"",'CA-SIS'!Q28)</f>
        <v>7.4999999999999997E-3</v>
      </c>
      <c r="K326" s="17">
        <f>IF(ISBLANK('E+V1'!Q28),"",'E+V1'!Q28)</f>
        <v>7.4771129999999996E-3</v>
      </c>
      <c r="L326" s="17" t="str">
        <f>IF(ISBLANK(YourData!Q28),"",YourData!Q28)</f>
        <v/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 customFormat="false" ht="16">
      <c r="A327" s="17" t="s">
        <v>320</v>
      </c>
      <c r="B327" s="17">
        <f>IF(ISBLANK('DOE21E-NREL'!Q29),"",'DOE21E-NREL'!Q29)</f>
        <v>6.4000000000000003E-3</v>
      </c>
      <c r="C327" s="17">
        <f>IF(ISBLANK('DOE21E-CIEMAT'!Q29),"",'DOE21E-CIEMAT'!Q29)</f>
        <v>7.1000000000000004E-3</v>
      </c>
      <c r="D327" s="17">
        <f>IF(ISBLANK('CLM2000'!Q29),"",'CLM2000'!Q29)</f>
        <v>6.9199999999999999E-3</v>
      </c>
      <c r="E327" s="17">
        <f>IF(ISBLANK('TRN-id'!Q29),"",'TRN-id'!Q29)</f>
        <v>6.5938002678572099E-3</v>
      </c>
      <c r="F327" s="17">
        <f>IF(ISBLANK('TRN-re'!Q29),"",'TRN-re'!Q29)</f>
        <v>6.594E-3</v>
      </c>
      <c r="G327" s="17">
        <f>IF(ISBLANK('Analytical-TUD'!Q29),"",'Analytical-TUD'!Q29)</f>
        <v>6.5186646369405103E-3</v>
      </c>
      <c r="H327" s="17" t="str">
        <f>IF(ISBLANK('Analytical-HTAL1'!Q29),"",'Analytical-HTAL1'!Q29)</f>
        <v/>
      </c>
      <c r="I327" s="17">
        <f>IF(ISBLANK('Analytical-HTAL2'!Q29),"",'Analytical-HTAL2'!Q29)</f>
        <v>6.4019999999999997E-3</v>
      </c>
      <c r="J327" s="17">
        <f>IF(ISBLANK('CA-SIS'!Q29),"",'CA-SIS'!Q29)</f>
        <v>6.4999999999999997E-3</v>
      </c>
      <c r="K327" s="17">
        <f>IF(ISBLANK('E+V1'!Q29),"",'E+V1'!Q29)</f>
        <v>6.5864683000000004E-3</v>
      </c>
      <c r="L327" s="17" t="str">
        <f>IF(ISBLANK(YourData!Q29),"",YourData!Q29)</f>
        <v/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 customFormat="false" ht="16">
      <c r="A328" s="17" t="s">
        <v>321</v>
      </c>
      <c r="B328" s="17">
        <f>IF(ISBLANK('DOE21E-NREL'!Q30),"",'DOE21E-NREL'!Q30)</f>
        <v>8.3000000000000001E-3</v>
      </c>
      <c r="C328" s="17">
        <f>IF(ISBLANK('DOE21E-CIEMAT'!Q30),"",'DOE21E-CIEMAT'!Q30)</f>
        <v>8.2000000000000007E-3</v>
      </c>
      <c r="D328" s="17">
        <f>IF(ISBLANK('CLM2000'!Q30),"",'CLM2000'!Q30)</f>
        <v>8.5299999999999994E-3</v>
      </c>
      <c r="E328" s="17">
        <f>IF(ISBLANK('TRN-id'!Q30),"",'TRN-id'!Q30)</f>
        <v>8.3236000000000004E-3</v>
      </c>
      <c r="F328" s="17">
        <f>IF(ISBLANK('TRN-re'!Q30),"",'TRN-re'!Q30)</f>
        <v>8.5660000000000007E-3</v>
      </c>
      <c r="G328" s="17">
        <f>IF(ISBLANK('Analytical-TUD'!Q30),"",'Analytical-TUD'!Q30)</f>
        <v>8.2272349270004295E-3</v>
      </c>
      <c r="H328" s="17" t="str">
        <f>IF(ISBLANK('Analytical-HTAL1'!Q30),"",'Analytical-HTAL1'!Q30)</f>
        <v/>
      </c>
      <c r="I328" s="17">
        <f>IF(ISBLANK('Analytical-HTAL2'!Q30),"",'Analytical-HTAL2'!Q30)</f>
        <v>8.2120000000000005E-3</v>
      </c>
      <c r="J328" s="17">
        <f>IF(ISBLANK('CA-SIS'!Q30),"",'CA-SIS'!Q30)</f>
        <v>8.3999999999999995E-3</v>
      </c>
      <c r="K328" s="17">
        <f>IF(ISBLANK('E+V1'!Q30),"",'E+V1'!Q30)</f>
        <v>8.4444350000000001E-3</v>
      </c>
      <c r="L328" s="17" t="str">
        <f>IF(ISBLANK(YourData!Q30),"",YourData!Q30)</f>
        <v/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 customFormat="false" ht="16">
      <c r="A329" s="17" t="s">
        <v>322</v>
      </c>
      <c r="B329" s="17">
        <f>IF(ISBLANK('DOE21E-NREL'!Q31),"",'DOE21E-NREL'!Q31)</f>
        <v>9.9000000000000008E-3</v>
      </c>
      <c r="C329" s="17">
        <f>IF(ISBLANK('DOE21E-CIEMAT'!Q31),"",'DOE21E-CIEMAT'!Q31)</f>
        <v>9.7999999999999997E-3</v>
      </c>
      <c r="D329" s="17">
        <f>IF(ISBLANK('CLM2000'!Q31),"",'CLM2000'!Q31)</f>
        <v>1.01E-2</v>
      </c>
      <c r="E329" s="17">
        <f>IF(ISBLANK('TRN-id'!Q31),"",'TRN-id'!Q31)</f>
        <v>1.0069099999999999E-2</v>
      </c>
      <c r="F329" s="17">
        <f>IF(ISBLANK('TRN-re'!Q31),"",'TRN-re'!Q31)</f>
        <v>1.0290000000000001E-2</v>
      </c>
      <c r="G329" s="17">
        <f>IF(ISBLANK('Analytical-TUD'!Q31),"",'Analytical-TUD'!Q31)</f>
        <v>9.9689764556742302E-3</v>
      </c>
      <c r="H329" s="17" t="str">
        <f>IF(ISBLANK('Analytical-HTAL1'!Q31),"",'Analytical-HTAL1'!Q31)</f>
        <v/>
      </c>
      <c r="I329" s="17">
        <f>IF(ISBLANK('Analytical-HTAL2'!Q31),"",'Analytical-HTAL2'!Q31)</f>
        <v>9.9480000000000002E-3</v>
      </c>
      <c r="J329" s="17">
        <f>IF(ISBLANK('CA-SIS'!Q31),"",'CA-SIS'!Q31)</f>
        <v>1.03E-2</v>
      </c>
      <c r="K329" s="17">
        <f>IF(ISBLANK('E+V1'!Q31),"",'E+V1'!Q31)</f>
        <v>1.0306578E-2</v>
      </c>
      <c r="L329" s="17" t="str">
        <f>IF(ISBLANK(YourData!Q31),"",YourData!Q31)</f>
        <v/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 customFormat="false" ht="16">
      <c r="A330" s="17" t="s">
        <v>323</v>
      </c>
      <c r="B330" s="17">
        <f>IF(ISBLANK('DOE21E-NREL'!Q32),"",'DOE21E-NREL'!Q32)</f>
        <v>9.1999999999999998E-3</v>
      </c>
      <c r="C330" s="17">
        <f>IF(ISBLANK('DOE21E-CIEMAT'!Q32),"",'DOE21E-CIEMAT'!Q32)</f>
        <v>9.1000000000000004E-3</v>
      </c>
      <c r="D330" s="17">
        <f>IF(ISBLANK('CLM2000'!Q32),"",'CLM2000'!Q32)</f>
        <v>9.8499999999999994E-3</v>
      </c>
      <c r="E330" s="17">
        <f>IF(ISBLANK('TRN-id'!Q32),"",'TRN-id'!Q32)</f>
        <v>9.3020700000001101E-3</v>
      </c>
      <c r="F330" s="17">
        <f>IF(ISBLANK('TRN-re'!Q32),"",'TRN-re'!Q32)</f>
        <v>9.5530000000000007E-3</v>
      </c>
      <c r="G330" s="17">
        <f>IF(ISBLANK('Analytical-TUD'!Q32),"",'Analytical-TUD'!Q32)</f>
        <v>9.2694020003592607E-3</v>
      </c>
      <c r="H330" s="17" t="str">
        <f>IF(ISBLANK('Analytical-HTAL1'!Q32),"",'Analytical-HTAL1'!Q32)</f>
        <v/>
      </c>
      <c r="I330" s="17">
        <f>IF(ISBLANK('Analytical-HTAL2'!Q32),"",'Analytical-HTAL2'!Q32)</f>
        <v>9.2099999999999994E-3</v>
      </c>
      <c r="J330" s="17">
        <f>IF(ISBLANK('CA-SIS'!Q32),"",'CA-SIS'!Q32)</f>
        <v>9.4000000000000004E-3</v>
      </c>
      <c r="K330" s="17">
        <f>IF(ISBLANK('E+V1'!Q32),"",'E+V1'!Q32)</f>
        <v>9.4184409999999996E-3</v>
      </c>
      <c r="L330" s="17" t="str">
        <f>IF(ISBLANK(YourData!Q32),"",YourData!Q32)</f>
        <v/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 customFormat="false" ht="16">
      <c r="A331" s="17" t="s">
        <v>324</v>
      </c>
      <c r="B331" s="17">
        <f>IF(ISBLANK('DOE21E-NREL'!Q33),"",'DOE21E-NREL'!Q33)</f>
        <v>1.0500000000000001E-2</v>
      </c>
      <c r="C331" s="17">
        <f>IF(ISBLANK('DOE21E-CIEMAT'!Q33),"",'DOE21E-CIEMAT'!Q33)</f>
        <v>1.0500000000000001E-2</v>
      </c>
      <c r="D331" s="17">
        <f>IF(ISBLANK('CLM2000'!Q33),"",'CLM2000'!Q33)</f>
        <v>1.0699999999999999E-2</v>
      </c>
      <c r="E331" s="17">
        <f>IF(ISBLANK('TRN-id'!Q33),"",'TRN-id'!Q33)</f>
        <v>1.0470800000000001E-2</v>
      </c>
      <c r="F331" s="17">
        <f>IF(ISBLANK('TRN-re'!Q33),"",'TRN-re'!Q33)</f>
        <v>1.065E-2</v>
      </c>
      <c r="G331" s="17">
        <f>IF(ISBLANK('Analytical-TUD'!Q33),"",'Analytical-TUD'!Q33)</f>
        <v>1.0366858021729E-2</v>
      </c>
      <c r="H331" s="17" t="str">
        <f>IF(ISBLANK('Analytical-HTAL1'!Q33),"",'Analytical-HTAL1'!Q33)</f>
        <v/>
      </c>
      <c r="I331" s="17">
        <f>IF(ISBLANK('Analytical-HTAL2'!Q33),"",'Analytical-HTAL2'!Q33)</f>
        <v>1.0454E-2</v>
      </c>
      <c r="J331" s="17">
        <f>IF(ISBLANK('CA-SIS'!Q33),"",'CA-SIS'!Q33)</f>
        <v>0.106</v>
      </c>
      <c r="K331" s="17">
        <f>IF(ISBLANK('E+V1'!Q33),"",'E+V1'!Q33)</f>
        <v>1.0592842E-2</v>
      </c>
      <c r="L331" s="17" t="str">
        <f>IF(ISBLANK(YourData!Q33),"",YourData!Q33)</f>
        <v/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 customFormat="false" ht="16">
      <c r="A332" s="17" t="s">
        <v>325</v>
      </c>
      <c r="B332" s="17">
        <f>IF(ISBLANK('DOE21E-NREL'!Q34),"",'DOE21E-NREL'!Q34)</f>
        <v>1.6500000000000001E-2</v>
      </c>
      <c r="C332" s="17">
        <f>IF(ISBLANK('DOE21E-CIEMAT'!Q34),"",'DOE21E-CIEMAT'!Q34)</f>
        <v>1.67E-2</v>
      </c>
      <c r="D332" s="17">
        <f>IF(ISBLANK('CLM2000'!Q34),"",'CLM2000'!Q34)</f>
        <v>1.6400000000000001E-2</v>
      </c>
      <c r="E332" s="17">
        <f>IF(ISBLANK('TRN-id'!Q34),"",'TRN-id'!Q34)</f>
        <v>1.6309700000000101E-2</v>
      </c>
      <c r="F332" s="17">
        <f>IF(ISBLANK('TRN-re'!Q34),"",'TRN-re'!Q34)</f>
        <v>1.6789999999999999E-2</v>
      </c>
      <c r="G332" s="17">
        <f>IF(ISBLANK('Analytical-TUD'!Q34),"",'Analytical-TUD'!Q34)</f>
        <v>1.61900653213107E-2</v>
      </c>
      <c r="H332" s="17" t="str">
        <f>IF(ISBLANK('Analytical-HTAL1'!Q34),"",'Analytical-HTAL1'!Q34)</f>
        <v/>
      </c>
      <c r="I332" s="17">
        <f>IF(ISBLANK('Analytical-HTAL2'!Q34),"",'Analytical-HTAL2'!Q34)</f>
        <v>1.6237000000000001E-2</v>
      </c>
      <c r="J332" s="17">
        <f>IF(ISBLANK('CA-SIS'!Q34),"",'CA-SIS'!Q34)</f>
        <v>1.6500000000000001E-2</v>
      </c>
      <c r="K332" s="17">
        <f>IF(ISBLANK('E+V1'!Q34),"",'E+V1'!Q34)</f>
        <v>1.6224203999999999E-2</v>
      </c>
      <c r="L332" s="17" t="str">
        <f>IF(ISBLANK(YourData!Q34),"",YourData!Q34)</f>
        <v/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 customFormat="false" ht="16">
      <c r="A333" s="17" t="s">
        <v>326</v>
      </c>
      <c r="B333" s="17">
        <f>IF(ISBLANK('DOE21E-NREL'!Q35),"",'DOE21E-NREL'!Q35)</f>
        <v>1.6299999999999999E-2</v>
      </c>
      <c r="C333" s="17">
        <f>IF(ISBLANK('DOE21E-CIEMAT'!Q35),"",'DOE21E-CIEMAT'!Q35)</f>
        <v>1.66E-2</v>
      </c>
      <c r="D333" s="17">
        <f>IF(ISBLANK('CLM2000'!Q35),"",'CLM2000'!Q35)</f>
        <v>1.7100000000000001E-2</v>
      </c>
      <c r="E333" s="17">
        <f>IF(ISBLANK('TRN-id'!Q35),"",'TRN-id'!Q35)</f>
        <v>1.6151200000000001E-2</v>
      </c>
      <c r="F333" s="17">
        <f>IF(ISBLANK('TRN-re'!Q35),"",'TRN-re'!Q35)</f>
        <v>1.6480000000000002E-2</v>
      </c>
      <c r="G333" s="17">
        <f>IF(ISBLANK('Analytical-TUD'!Q35),"",'Analytical-TUD'!Q35)</f>
        <v>1.6056292778942799E-2</v>
      </c>
      <c r="H333" s="17" t="str">
        <f>IF(ISBLANK('Analytical-HTAL1'!Q35),"",'Analytical-HTAL1'!Q35)</f>
        <v/>
      </c>
      <c r="I333" s="17">
        <f>IF(ISBLANK('Analytical-HTAL2'!Q35),"",'Analytical-HTAL2'!Q35)</f>
        <v>1.6064999999999999E-2</v>
      </c>
      <c r="J333" s="17">
        <f>IF(ISBLANK('CA-SIS'!Q35),"",'CA-SIS'!Q35)</f>
        <v>1.6299999999999999E-2</v>
      </c>
      <c r="K333" s="17">
        <f>IF(ISBLANK('E+V1'!Q35),"",'E+V1'!Q35)</f>
        <v>1.6095692000000002E-2</v>
      </c>
      <c r="L333" s="17" t="str">
        <f>IF(ISBLANK(YourData!Q35),"",YourData!Q35)</f>
        <v/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 customFormat="false" ht="16">
      <c r="A334" s="17" t="s">
        <v>327</v>
      </c>
      <c r="B334" s="17">
        <f>IF(ISBLANK('DOE21E-NREL'!Q36),"",'DOE21E-NREL'!Q36)</f>
        <v>1.61E-2</v>
      </c>
      <c r="C334" s="17">
        <f>IF(ISBLANK('DOE21E-CIEMAT'!Q36),"",'DOE21E-CIEMAT'!Q36)</f>
        <v>1.6400000000000001E-2</v>
      </c>
      <c r="D334" s="17">
        <f>IF(ISBLANK('CLM2000'!Q36),"",'CLM2000'!Q36)</f>
        <v>1.61E-2</v>
      </c>
      <c r="E334" s="17">
        <f>IF(ISBLANK('TRN-id'!Q36),"",'TRN-id'!Q36)</f>
        <v>1.59210999999999E-2</v>
      </c>
      <c r="F334" s="17">
        <f>IF(ISBLANK('TRN-re'!Q36),"",'TRN-re'!Q36)</f>
        <v>1.5949999999999999E-2</v>
      </c>
      <c r="G334" s="17">
        <f>IF(ISBLANK('Analytical-TUD'!Q36),"",'Analytical-TUD'!Q36)</f>
        <v>1.5796487095375299E-2</v>
      </c>
      <c r="H334" s="17" t="str">
        <f>IF(ISBLANK('Analytical-HTAL1'!Q36),"",'Analytical-HTAL1'!Q36)</f>
        <v/>
      </c>
      <c r="I334" s="17">
        <f>IF(ISBLANK('Analytical-HTAL2'!Q36),"",'Analytical-HTAL2'!Q36)</f>
        <v>1.5897000000000001E-2</v>
      </c>
      <c r="J334" s="17">
        <f>IF(ISBLANK('CA-SIS'!Q36),"",'CA-SIS'!Q36)</f>
        <v>1.6E-2</v>
      </c>
      <c r="K334" s="17">
        <f>IF(ISBLANK('E+V1'!Q36),"",'E+V1'!Q36)</f>
        <v>1.5913334000000001E-2</v>
      </c>
      <c r="L334" s="17" t="str">
        <f>IF(ISBLANK(YourData!Q36),"",YourData!Q36)</f>
        <v/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 customFormat="false" ht="16">
      <c r="A335" s="17" t="s">
        <v>328</v>
      </c>
      <c r="B335" s="17">
        <f>IF(ISBLANK('DOE21E-NREL'!Q37),"",'DOE21E-NREL'!Q37)</f>
        <v>1.5599999999999999E-2</v>
      </c>
      <c r="C335" s="17">
        <f>IF(ISBLANK('DOE21E-CIEMAT'!Q37),"",'DOE21E-CIEMAT'!Q37)</f>
        <v>1.5900000000000001E-2</v>
      </c>
      <c r="D335" s="17">
        <f>IF(ISBLANK('CLM2000'!Q37),"",'CLM2000'!Q37)</f>
        <v>1.6500000000000001E-2</v>
      </c>
      <c r="E335" s="17">
        <f>IF(ISBLANK('TRN-id'!Q37),"",'TRN-id'!Q37)</f>
        <v>1.5469899999999899E-2</v>
      </c>
      <c r="F335" s="17">
        <f>IF(ISBLANK('TRN-re'!Q37),"",'TRN-re'!Q37)</f>
        <v>1.5509999999999999E-2</v>
      </c>
      <c r="G335" s="17">
        <f>IF(ISBLANK('Analytical-TUD'!Q37),"",'Analytical-TUD'!Q37)</f>
        <v>1.53677362803268E-2</v>
      </c>
      <c r="H335" s="17" t="str">
        <f>IF(ISBLANK('Analytical-HTAL1'!Q37),"",'Analytical-HTAL1'!Q37)</f>
        <v/>
      </c>
      <c r="I335" s="17">
        <f>IF(ISBLANK('Analytical-HTAL2'!Q37),"",'Analytical-HTAL2'!Q37)</f>
        <v>1.5443999999999999E-2</v>
      </c>
      <c r="J335" s="17">
        <f>IF(ISBLANK('CA-SIS'!Q37),"",'CA-SIS'!Q37)</f>
        <v>1.5599999999999999E-2</v>
      </c>
      <c r="K335" s="17">
        <f>IF(ISBLANK('E+V1'!Q37),"",'E+V1'!Q37)</f>
        <v>1.5493791E-2</v>
      </c>
      <c r="L335" s="17" t="str">
        <f>IF(ISBLANK(YourData!Q37),"",YourData!Q37)</f>
        <v/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 customFormat="false" ht="16">
      <c r="A336" s="17" t="s">
        <v>329</v>
      </c>
      <c r="B336" s="17">
        <f>IF(ISBLANK('DOE21E-NREL'!Q38),"",'DOE21E-NREL'!Q38)</f>
        <v>1.11E-2</v>
      </c>
      <c r="C336" s="17">
        <f>IF(ISBLANK('DOE21E-CIEMAT'!Q38),"",'DOE21E-CIEMAT'!Q38)</f>
        <v>1.0999999999999999E-2</v>
      </c>
      <c r="D336" s="17">
        <f>IF(ISBLANK('CLM2000'!Q38),"",'CLM2000'!Q38)</f>
        <v>1.15E-2</v>
      </c>
      <c r="E336" s="17">
        <f>IF(ISBLANK('TRN-id'!Q38),"",'TRN-id'!Q38)</f>
        <v>1.12810999999999E-2</v>
      </c>
      <c r="F336" s="17">
        <f>IF(ISBLANK('TRN-re'!Q38),"",'TRN-re'!Q38)</f>
        <v>1.128E-2</v>
      </c>
      <c r="G336" s="17">
        <f>IF(ISBLANK('Analytical-TUD'!Q38),"",'Analytical-TUD'!Q38)</f>
        <v>1.1129123873682501E-2</v>
      </c>
      <c r="H336" s="17" t="str">
        <f>IF(ISBLANK('Analytical-HTAL1'!Q38),"",'Analytical-HTAL1'!Q38)</f>
        <v/>
      </c>
      <c r="I336" s="17">
        <f>IF(ISBLANK('Analytical-HTAL2'!Q38),"",'Analytical-HTAL2'!Q38)</f>
        <v>1.1098999999999999E-2</v>
      </c>
      <c r="J336" s="17">
        <f>IF(ISBLANK('CA-SIS'!Q38),"",'CA-SIS'!Q38)</f>
        <v>1.15E-2</v>
      </c>
      <c r="K336" s="17">
        <f>IF(ISBLANK('E+V1'!Q38),"",'E+V1'!Q38)</f>
        <v>1.1489666000000001E-2</v>
      </c>
      <c r="L336" s="17" t="str">
        <f>IF(ISBLANK(YourData!Q38),"",YourData!Q38)</f>
        <v/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9" spans="1:1" customFormat="false">
      <c r="A339" t="s">
        <v>69</v>
      </c>
    </row>
    <row r="340" spans="1:1" customFormat="false" ht="16">
      <c r="A340" s="2"/>
    </row>
    <row r="341" spans="1:28" customFormat="false" ht="16">
      <c r="A341" s="2"/>
      <c r="B341" s="11" t="s">
        <v>37</v>
      </c>
      <c r="C341" s="11" t="s">
        <v>37</v>
      </c>
      <c r="D341" s="11" t="s">
        <v>38</v>
      </c>
      <c r="E341" s="11" t="s">
        <v>39</v>
      </c>
      <c r="F341" s="11" t="s">
        <v>39</v>
      </c>
      <c r="G341" s="11" t="s">
        <v>40</v>
      </c>
      <c r="H341" s="11" t="s">
        <v>40</v>
      </c>
      <c r="I341" s="11" t="s">
        <v>40</v>
      </c>
      <c r="J341" s="13" t="s">
        <v>41</v>
      </c>
      <c r="K341" s="13" t="s">
        <v>42</v>
      </c>
      <c r="L341" s="13" t="str">
        <f>YourData!$J$4</f>
        <v>Tested Prg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2:28" customFormat="false" ht="16">
      <c r="B342" s="11" t="s">
        <v>43</v>
      </c>
      <c r="C342" s="11" t="s">
        <v>44</v>
      </c>
      <c r="D342" s="11" t="s">
        <v>45</v>
      </c>
      <c r="E342" s="11" t="s">
        <v>46</v>
      </c>
      <c r="F342" s="11" t="s">
        <v>47</v>
      </c>
      <c r="G342" s="11" t="s">
        <v>48</v>
      </c>
      <c r="H342" s="11" t="s">
        <v>49</v>
      </c>
      <c r="I342" s="11" t="s">
        <v>50</v>
      </c>
      <c r="J342" s="13" t="s">
        <v>253</v>
      </c>
      <c r="K342" s="13" t="s">
        <v>52</v>
      </c>
      <c r="L342" s="13" t="str">
        <f>YourData!$J$8</f>
        <v>Org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customFormat="false" ht="16">
      <c r="A343" s="15" t="s">
        <v>330</v>
      </c>
      <c r="B343" s="15">
        <f>IF(ISBLANK('DOE21E-NREL'!R25),"",'DOE21E-NREL'!R25)</f>
        <v>2.4039999999999999</v>
      </c>
      <c r="C343" s="15">
        <f>IF(ISBLANK('DOE21E-CIEMAT'!R25),"",'DOE21E-CIEMAT'!R25)</f>
        <v>2.4287000000000001</v>
      </c>
      <c r="D343" s="15">
        <f>IF(ISBLANK('CLM2000'!R25),"",'CLM2000'!R25)</f>
        <v>2.39</v>
      </c>
      <c r="E343" s="15">
        <f>IF(ISBLANK('TRN-id'!R25),"",'TRN-id'!R25)</f>
        <v>2.40174000000001</v>
      </c>
      <c r="F343" s="15">
        <f>IF(ISBLANK('TRN-re'!R25),"",'TRN-re'!R25)</f>
        <v>2.4183767298205399</v>
      </c>
      <c r="G343" s="15">
        <f>IF(ISBLANK('Analytical-TUD'!R25),"",'Analytical-TUD'!R25)</f>
        <v>2.3888868380517501</v>
      </c>
      <c r="H343" s="15" t="str">
        <f>IF(ISBLANK('Analytical-HTAL1'!R25),"",'Analytical-HTAL1'!R25)</f>
        <v/>
      </c>
      <c r="I343" s="15">
        <f>IF(ISBLANK('Analytical-HTAL2'!R25),"",'Analytical-HTAL2'!R25)</f>
        <v>2.3889999999999998</v>
      </c>
      <c r="J343" s="15">
        <f>IF(ISBLANK('CA-SIS'!R25),"",'CA-SIS'!R25)</f>
        <v>2.39</v>
      </c>
      <c r="K343" s="15">
        <f>IF(ISBLANK('E+V1'!R25),"",'E+V1'!R25)</f>
        <v>2.4004790913857108</v>
      </c>
      <c r="L343" s="15" t="str">
        <f>IF(ISBLANK(YourData!R25),"",YourData!R25)</f>
        <v/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customFormat="false" ht="16">
      <c r="A344" s="15" t="s">
        <v>317</v>
      </c>
      <c r="B344" s="15">
        <f>IF(ISBLANK('DOE21E-NREL'!R26),"",'DOE21E-NREL'!R26)</f>
        <v>3.4129999999999998</v>
      </c>
      <c r="C344" s="15">
        <f>IF(ISBLANK('DOE21E-CIEMAT'!R26),"",'DOE21E-CIEMAT'!R26)</f>
        <v>3.4565999999999999</v>
      </c>
      <c r="D344" s="15">
        <f>IF(ISBLANK('CLM2000'!R26),"",'CLM2000'!R26)</f>
        <v>3.3220000000000001</v>
      </c>
      <c r="E344" s="15">
        <f>IF(ISBLANK('TRN-id'!R26),"",'TRN-id'!R26)</f>
        <v>3.4086699999999999</v>
      </c>
      <c r="F344" s="15">
        <f>IF(ISBLANK('TRN-re'!R26),"",'TRN-re'!R26)</f>
        <v>3.4189698994592099</v>
      </c>
      <c r="G344" s="15">
        <f>IF(ISBLANK('Analytical-TUD'!R26),"",'Analytical-TUD'!R26)</f>
        <v>3.37947843108957</v>
      </c>
      <c r="H344" s="15" t="str">
        <f>IF(ISBLANK('Analytical-HTAL1'!R26),"",'Analytical-HTAL1'!R26)</f>
        <v/>
      </c>
      <c r="I344" s="15">
        <f>IF(ISBLANK('Analytical-HTAL2'!R26),"",'Analytical-HTAL2'!R26)</f>
        <v>3.3769999999999998</v>
      </c>
      <c r="J344" s="15">
        <f>IF(ISBLANK('CA-SIS'!R26),"",'CA-SIS'!R26)</f>
        <v>3.38</v>
      </c>
      <c r="K344" s="15">
        <f>IF(ISBLANK('E+V1'!R26),"",'E+V1'!R26)</f>
        <v>3.3954407978021703</v>
      </c>
      <c r="L344" s="15" t="str">
        <f>IF(ISBLANK(YourData!R26),"",YourData!R26)</f>
        <v/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customFormat="false" ht="16">
      <c r="A345" s="15" t="s">
        <v>318</v>
      </c>
      <c r="B345" s="15">
        <f>IF(ISBLANK('DOE21E-NREL'!R27),"",'DOE21E-NREL'!R27)</f>
        <v>3.621</v>
      </c>
      <c r="C345" s="15">
        <f>IF(ISBLANK('DOE21E-CIEMAT'!R27),"",'DOE21E-CIEMAT'!R27)</f>
        <v>3.6124000000000001</v>
      </c>
      <c r="D345" s="15">
        <f>IF(ISBLANK('CLM2000'!R27),"",'CLM2000'!R27)</f>
        <v>3.5830000000000002</v>
      </c>
      <c r="E345" s="15">
        <f>IF(ISBLANK('TRN-id'!R27),"",'TRN-id'!R27)</f>
        <v>3.6054400000000002</v>
      </c>
      <c r="F345" s="15">
        <f>IF(ISBLANK('TRN-re'!R27),"",'TRN-re'!R27)</f>
        <v>3.6094924112935902</v>
      </c>
      <c r="G345" s="15">
        <f>IF(ISBLANK('Analytical-TUD'!R27),"",'Analytical-TUD'!R27)</f>
        <v>3.5865211651890001</v>
      </c>
      <c r="H345" s="15" t="str">
        <f>IF(ISBLANK('Analytical-HTAL1'!R27),"",'Analytical-HTAL1'!R27)</f>
        <v/>
      </c>
      <c r="I345" s="15">
        <f>IF(ISBLANK('Analytical-HTAL2'!R27),"",'Analytical-HTAL2'!R27)</f>
        <v>3.593</v>
      </c>
      <c r="J345" s="15">
        <f>IF(ISBLANK('CA-SIS'!R27),"",'CA-SIS'!R27)</f>
        <v>3.59</v>
      </c>
      <c r="K345" s="15">
        <f>IF(ISBLANK('E+V1'!R27),"",'E+V1'!R27)</f>
        <v>3.6018854080546583</v>
      </c>
      <c r="L345" s="15" t="str">
        <f>IF(ISBLANK(YourData!R27),"",YourData!R27)</f>
        <v/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customFormat="false" ht="16">
      <c r="A346" s="15" t="s">
        <v>319</v>
      </c>
      <c r="B346" s="15">
        <f>IF(ISBLANK('DOE21E-NREL'!R28),"",'DOE21E-NREL'!R28)</f>
        <v>1.944</v>
      </c>
      <c r="C346" s="15">
        <f>IF(ISBLANK('DOE21E-CIEMAT'!R28),"",'DOE21E-CIEMAT'!R28)</f>
        <v>1.956</v>
      </c>
      <c r="D346" s="15">
        <f>IF(ISBLANK('CLM2000'!R28),"",'CLM2000'!R28)</f>
        <v>1.85</v>
      </c>
      <c r="E346" s="15">
        <f>IF(ISBLANK('TRN-id'!R28),"",'TRN-id'!R28)</f>
        <v>1.9197599999999999</v>
      </c>
      <c r="F346" s="15">
        <f>IF(ISBLANK('TRN-re'!R28),"",'TRN-re'!R28)</f>
        <v>1.67368972857756</v>
      </c>
      <c r="G346" s="15">
        <f>IF(ISBLANK('Analytical-TUD'!R28),"",'Analytical-TUD'!R28)</f>
        <v>1.88951818418432</v>
      </c>
      <c r="H346" s="15" t="str">
        <f>IF(ISBLANK('Analytical-HTAL1'!R28),"",'Analytical-HTAL1'!R28)</f>
        <v/>
      </c>
      <c r="I346" s="15">
        <f>IF(ISBLANK('Analytical-HTAL2'!R28),"",'Analytical-HTAL2'!R28)</f>
        <v>1.9079999999999999</v>
      </c>
      <c r="J346" s="15">
        <f>IF(ISBLANK('CA-SIS'!R28),"",'CA-SIS'!R28)</f>
        <v>1.91</v>
      </c>
      <c r="K346" s="15">
        <f>IF(ISBLANK('E+V1'!R28),"",'E+V1'!R28)</f>
        <v>1.8998984790980955</v>
      </c>
      <c r="L346" s="15" t="str">
        <f>IF(ISBLANK(YourData!R28),"",YourData!R28)</f>
        <v/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customFormat="false" ht="16">
      <c r="A347" s="15" t="s">
        <v>320</v>
      </c>
      <c r="B347" s="15">
        <f>IF(ISBLANK('DOE21E-NREL'!R29),"",'DOE21E-NREL'!R29)</f>
        <v>2.8279999999999998</v>
      </c>
      <c r="C347" s="15">
        <f>IF(ISBLANK('DOE21E-CIEMAT'!R29),"",'DOE21E-CIEMAT'!R29)</f>
        <v>2.8957999999999999</v>
      </c>
      <c r="D347" s="15">
        <f>IF(ISBLANK('CLM2000'!R29),"",'CLM2000'!R29)</f>
        <v>2.68</v>
      </c>
      <c r="E347" s="15">
        <f>IF(ISBLANK('TRN-id'!R29),"",'TRN-id'!R29)</f>
        <v>2.7974300000000301</v>
      </c>
      <c r="F347" s="15">
        <f>IF(ISBLANK('TRN-re'!R29),"",'TRN-re'!R29)</f>
        <v>2.3127202833237099</v>
      </c>
      <c r="G347" s="15">
        <f>IF(ISBLANK('Analytical-TUD'!R29),"",'Analytical-TUD'!R29)</f>
        <v>2.7502288079573298</v>
      </c>
      <c r="H347" s="15" t="str">
        <f>IF(ISBLANK('Analytical-HTAL1'!R29),"",'Analytical-HTAL1'!R29)</f>
        <v/>
      </c>
      <c r="I347" s="15">
        <f>IF(ISBLANK('Analytical-HTAL2'!R29),"",'Analytical-HTAL2'!R29)</f>
        <v>2.77</v>
      </c>
      <c r="J347" s="15">
        <f>IF(ISBLANK('CA-SIS'!R29),"",'CA-SIS'!R29)</f>
        <v>2.77</v>
      </c>
      <c r="K347" s="15">
        <f>IF(ISBLANK('E+V1'!R29),"",'E+V1'!R29)</f>
        <v>2.7655946858742659</v>
      </c>
      <c r="L347" s="15" t="str">
        <f>IF(ISBLANK(YourData!R29),"",YourData!R29)</f>
        <v/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customFormat="false" ht="16">
      <c r="A348" s="15" t="s">
        <v>321</v>
      </c>
      <c r="B348" s="15">
        <f>IF(ISBLANK('DOE21E-NREL'!R30),"",'DOE21E-NREL'!R30)</f>
        <v>3.6909999999999998</v>
      </c>
      <c r="C348" s="15">
        <f>IF(ISBLANK('DOE21E-CIEMAT'!R30),"",'DOE21E-CIEMAT'!R30)</f>
        <v>3.6652</v>
      </c>
      <c r="D348" s="15">
        <f>IF(ISBLANK('CLM2000'!R30),"",'CLM2000'!R30)</f>
        <v>3.62</v>
      </c>
      <c r="E348" s="15">
        <f>IF(ISBLANK('TRN-id'!R30),"",'TRN-id'!R30)</f>
        <v>3.64964000000005</v>
      </c>
      <c r="F348" s="15">
        <f>IF(ISBLANK('TRN-re'!R30),"",'TRN-re'!R30)</f>
        <v>3.6611292197015199</v>
      </c>
      <c r="G348" s="15">
        <f>IF(ISBLANK('Analytical-TUD'!R30),"",'Analytical-TUD'!R30)</f>
        <v>3.6273049132051698</v>
      </c>
      <c r="H348" s="15" t="str">
        <f>IF(ISBLANK('Analytical-HTAL1'!R30),"",'Analytical-HTAL1'!R30)</f>
        <v/>
      </c>
      <c r="I348" s="15">
        <f>IF(ISBLANK('Analytical-HTAL2'!R30),"",'Analytical-HTAL2'!R30)</f>
        <v>3.6259999999999999</v>
      </c>
      <c r="J348" s="15">
        <f>IF(ISBLANK('CA-SIS'!R30),"",'CA-SIS'!R30)</f>
        <v>3.62</v>
      </c>
      <c r="K348" s="15">
        <f>IF(ISBLANK('E+V1'!R30),"",'E+V1'!R30)</f>
        <v>3.6370222355584536</v>
      </c>
      <c r="L348" s="15" t="str">
        <f>IF(ISBLANK(YourData!R30),"",YourData!R30)</f>
        <v/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customFormat="false" ht="16">
      <c r="A349" s="15" t="s">
        <v>322</v>
      </c>
      <c r="B349" s="15">
        <f>IF(ISBLANK('DOE21E-NREL'!R31),"",'DOE21E-NREL'!R31)</f>
        <v>3.944</v>
      </c>
      <c r="C349" s="15">
        <f>IF(ISBLANK('DOE21E-CIEMAT'!R31),"",'DOE21E-CIEMAT'!R31)</f>
        <v>3.8641000000000001</v>
      </c>
      <c r="D349" s="15">
        <f>IF(ISBLANK('CLM2000'!R31),"",'CLM2000'!R31)</f>
        <v>3.83</v>
      </c>
      <c r="E349" s="15">
        <f>IF(ISBLANK('TRN-id'!R31),"",'TRN-id'!R31)</f>
        <v>3.8451900000000001</v>
      </c>
      <c r="F349" s="15">
        <f>IF(ISBLANK('TRN-re'!R31),"",'TRN-re'!R31)</f>
        <v>3.8212296940892001</v>
      </c>
      <c r="G349" s="15">
        <f>IF(ISBLANK('Analytical-TUD'!R31),"",'Analytical-TUD'!R31)</f>
        <v>3.8329376060560199</v>
      </c>
      <c r="H349" s="15" t="str">
        <f>IF(ISBLANK('Analytical-HTAL1'!R31),"",'Analytical-HTAL1'!R31)</f>
        <v/>
      </c>
      <c r="I349" s="15">
        <f>IF(ISBLANK('Analytical-HTAL2'!R31),"",'Analytical-HTAL2'!R31)</f>
        <v>3.8370000000000002</v>
      </c>
      <c r="J349" s="15">
        <f>IF(ISBLANK('CA-SIS'!R31),"",'CA-SIS'!R31)</f>
        <v>3.83</v>
      </c>
      <c r="K349" s="15">
        <f>IF(ISBLANK('E+V1'!R31),"",'E+V1'!R31)</f>
        <v>3.8416894225145892</v>
      </c>
      <c r="L349" s="15" t="str">
        <f>IF(ISBLANK(YourData!R31),"",YourData!R31)</f>
        <v/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customFormat="false" ht="16">
      <c r="A350" s="15" t="s">
        <v>323</v>
      </c>
      <c r="B350" s="15">
        <f>IF(ISBLANK('DOE21E-NREL'!R32),"",'DOE21E-NREL'!R32)</f>
        <v>2.9809999999999999</v>
      </c>
      <c r="C350" s="15">
        <f>IF(ISBLANK('DOE21E-CIEMAT'!R32),"",'DOE21E-CIEMAT'!R32)</f>
        <v>2.9498000000000002</v>
      </c>
      <c r="D350" s="15">
        <f>IF(ISBLANK('CLM2000'!R32),"",'CLM2000'!R32)</f>
        <v>2.92</v>
      </c>
      <c r="E350" s="15">
        <f>IF(ISBLANK('TRN-id'!R32),"",'TRN-id'!R32)</f>
        <v>2.92570999999998</v>
      </c>
      <c r="F350" s="15">
        <f>IF(ISBLANK('TRN-re'!R32),"",'TRN-re'!R32)</f>
        <v>2.9335742582077899</v>
      </c>
      <c r="G350" s="15">
        <f>IF(ISBLANK('Analytical-TUD'!R32),"",'Analytical-TUD'!R32)</f>
        <v>2.9295040900051998</v>
      </c>
      <c r="H350" s="15" t="str">
        <f>IF(ISBLANK('Analytical-HTAL1'!R32),"",'Analytical-HTAL1'!R32)</f>
        <v/>
      </c>
      <c r="I350" s="15">
        <f>IF(ISBLANK('Analytical-HTAL2'!R32),"",'Analytical-HTAL2'!R32)</f>
        <v>2.9260000000000002</v>
      </c>
      <c r="J350" s="15">
        <f>IF(ISBLANK('CA-SIS'!R32),"",'CA-SIS'!R32)</f>
        <v>2.91</v>
      </c>
      <c r="K350" s="15">
        <f>IF(ISBLANK('E+V1'!R32),"",'E+V1'!R32)</f>
        <v>2.9255416655956794</v>
      </c>
      <c r="L350" s="15" t="str">
        <f>IF(ISBLANK(YourData!R32),"",YourData!R32)</f>
        <v/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customFormat="false" ht="16">
      <c r="A351" s="15" t="s">
        <v>324</v>
      </c>
      <c r="B351" s="15">
        <f>IF(ISBLANK('DOE21E-NREL'!R33),"",'DOE21E-NREL'!R33)</f>
        <v>3.4710000000000001</v>
      </c>
      <c r="C351" s="15">
        <f>IF(ISBLANK('DOE21E-CIEMAT'!R33),"",'DOE21E-CIEMAT'!R33)</f>
        <v>3.4386000000000001</v>
      </c>
      <c r="D351" s="15">
        <f>IF(ISBLANK('CLM2000'!R33),"",'CLM2000'!R33)</f>
        <v>3.38</v>
      </c>
      <c r="E351" s="15">
        <f>IF(ISBLANK('TRN-id'!R33),"",'TRN-id'!R33)</f>
        <v>3.3943899999999698</v>
      </c>
      <c r="F351" s="15">
        <f>IF(ISBLANK('TRN-re'!R33),"",'TRN-re'!R33)</f>
        <v>3.3166724734543802</v>
      </c>
      <c r="G351" s="15">
        <f>IF(ISBLANK('Analytical-TUD'!R33),"",'Analytical-TUD'!R33)</f>
        <v>3.36716976128969</v>
      </c>
      <c r="H351" s="15" t="str">
        <f>IF(ISBLANK('Analytical-HTAL1'!R33),"",'Analytical-HTAL1'!R33)</f>
        <v/>
      </c>
      <c r="I351" s="15">
        <f>IF(ISBLANK('Analytical-HTAL2'!R33),"",'Analytical-HTAL2'!R33)</f>
        <v>3.3849999999999998</v>
      </c>
      <c r="J351" s="15">
        <f>IF(ISBLANK('CA-SIS'!R33),"",'CA-SIS'!R33)</f>
        <v>3.38</v>
      </c>
      <c r="K351" s="15">
        <f>IF(ISBLANK('E+V1'!R33),"",'E+V1'!R33)</f>
        <v>3.3713332145940886</v>
      </c>
      <c r="L351" s="15" t="str">
        <f>IF(ISBLANK(YourData!R33),"",YourData!R33)</f>
        <v/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customFormat="false" ht="16">
      <c r="A352" s="15" t="s">
        <v>325</v>
      </c>
      <c r="B352" s="15">
        <f>IF(ISBLANK('DOE21E-NREL'!R34),"",'DOE21E-NREL'!R34)</f>
        <v>4.0140000000000002</v>
      </c>
      <c r="C352" s="15">
        <f>IF(ISBLANK('DOE21E-CIEMAT'!R34),"",'DOE21E-CIEMAT'!R34)</f>
        <v>4.0797999999999996</v>
      </c>
      <c r="D352" s="15">
        <f>IF(ISBLANK('CLM2000'!R34),"",'CLM2000'!R34)</f>
        <v>4.04</v>
      </c>
      <c r="E352" s="15">
        <f>IF(ISBLANK('TRN-id'!R34),"",'TRN-id'!R34)</f>
        <v>4.0472100000000202</v>
      </c>
      <c r="F352" s="15">
        <f>IF(ISBLANK('TRN-re'!R34),"",'TRN-re'!R34)</f>
        <v>4.0279747242153903</v>
      </c>
      <c r="G352" s="15">
        <f>IF(ISBLANK('Analytical-TUD'!R34),"",'Analytical-TUD'!R34)</f>
        <v>4.0423290802762697</v>
      </c>
      <c r="H352" s="15" t="str">
        <f>IF(ISBLANK('Analytical-HTAL1'!R34),"",'Analytical-HTAL1'!R34)</f>
        <v/>
      </c>
      <c r="I352" s="15">
        <f>IF(ISBLANK('Analytical-HTAL2'!R34),"",'Analytical-HTAL2'!R34)</f>
        <v>4.0439999999999996</v>
      </c>
      <c r="J352" s="15">
        <f>IF(ISBLANK('CA-SIS'!R34),"",'CA-SIS'!R34)</f>
        <v>4.03</v>
      </c>
      <c r="K352" s="15">
        <f>IF(ISBLANK('E+V1'!R34),"",'E+V1'!R34)</f>
        <v>3.986542722463335</v>
      </c>
      <c r="L352" s="15" t="str">
        <f>IF(ISBLANK(YourData!R34),"",YourData!R34)</f>
        <v/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customFormat="false" ht="16">
      <c r="A353" s="15" t="s">
        <v>326</v>
      </c>
      <c r="B353" s="15">
        <f>IF(ISBLANK('DOE21E-NREL'!R35),"",'DOE21E-NREL'!R35)</f>
        <v>2.8149999999999999</v>
      </c>
      <c r="C353" s="15">
        <f>IF(ISBLANK('DOE21E-CIEMAT'!R35),"",'DOE21E-CIEMAT'!R35)</f>
        <v>2.871</v>
      </c>
      <c r="D353" s="15">
        <f>IF(ISBLANK('CLM2000'!R35),"",'CLM2000'!R35)</f>
        <v>2.84</v>
      </c>
      <c r="E353" s="15">
        <f>IF(ISBLANK('TRN-id'!R35),"",'TRN-id'!R35)</f>
        <v>2.8512499999999799</v>
      </c>
      <c r="F353" s="15">
        <f>IF(ISBLANK('TRN-re'!R35),"",'TRN-re'!R35)</f>
        <v>2.8361695873676598</v>
      </c>
      <c r="G353" s="15">
        <f>IF(ISBLANK('Analytical-TUD'!R35),"",'Analytical-TUD'!R35)</f>
        <v>2.84579954716577</v>
      </c>
      <c r="H353" s="15" t="str">
        <f>IF(ISBLANK('Analytical-HTAL1'!R35),"",'Analytical-HTAL1'!R35)</f>
        <v/>
      </c>
      <c r="I353" s="15">
        <f>IF(ISBLANK('Analytical-HTAL2'!R35),"",'Analytical-HTAL2'!R35)</f>
        <v>2.8479999999999999</v>
      </c>
      <c r="J353" s="15">
        <f>IF(ISBLANK('CA-SIS'!R35),"",'CA-SIS'!R35)</f>
        <v>2.84</v>
      </c>
      <c r="K353" s="15">
        <f>IF(ISBLANK('E+V1'!R35),"",'E+V1'!R35)</f>
        <v>2.8048544498499801</v>
      </c>
      <c r="L353" s="15" t="str">
        <f>IF(ISBLANK(YourData!R35),"",YourData!R35)</f>
        <v/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customFormat="false" ht="16">
      <c r="A354" s="15" t="s">
        <v>327</v>
      </c>
      <c r="B354" s="15">
        <f>IF(ISBLANK('DOE21E-NREL'!R36),"",'DOE21E-NREL'!R36)</f>
        <v>3.4239999999999999</v>
      </c>
      <c r="C354" s="15">
        <f>IF(ISBLANK('DOE21E-CIEMAT'!R36),"",'DOE21E-CIEMAT'!R36)</f>
        <v>3.4750000000000001</v>
      </c>
      <c r="D354" s="15">
        <f>IF(ISBLANK('CLM2000'!R36),"",'CLM2000'!R36)</f>
        <v>3.37</v>
      </c>
      <c r="E354" s="15">
        <f>IF(ISBLANK('TRN-id'!R36),"",'TRN-id'!R36)</f>
        <v>3.4095900000000099</v>
      </c>
      <c r="F354" s="15">
        <f>IF(ISBLANK('TRN-re'!R36),"",'TRN-re'!R36)</f>
        <v>3.1652458966158998</v>
      </c>
      <c r="G354" s="15">
        <f>IF(ISBLANK('Analytical-TUD'!R36),"",'Analytical-TUD'!R36)</f>
        <v>3.3864963988636401</v>
      </c>
      <c r="H354" s="15" t="str">
        <f>IF(ISBLANK('Analytical-HTAL1'!R36),"",'Analytical-HTAL1'!R36)</f>
        <v/>
      </c>
      <c r="I354" s="15">
        <f>IF(ISBLANK('Analytical-HTAL2'!R36),"",'Analytical-HTAL2'!R36)</f>
        <v>3.4089999999999998</v>
      </c>
      <c r="J354" s="15">
        <f>IF(ISBLANK('CA-SIS'!R36),"",'CA-SIS'!R36)</f>
        <v>3.41</v>
      </c>
      <c r="K354" s="15">
        <f>IF(ISBLANK('E+V1'!R36),"",'E+V1'!R36)</f>
        <v>3.3182462354969386</v>
      </c>
      <c r="L354" s="15" t="str">
        <f>IF(ISBLANK(YourData!R36),"",YourData!R36)</f>
        <v/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customFormat="false" ht="16">
      <c r="A355" s="15" t="s">
        <v>328</v>
      </c>
      <c r="B355" s="15">
        <f>IF(ISBLANK('DOE21E-NREL'!R37),"",'DOE21E-NREL'!R37)</f>
        <v>2.3210000000000002</v>
      </c>
      <c r="C355" s="15">
        <f>IF(ISBLANK('DOE21E-CIEMAT'!R37),"",'DOE21E-CIEMAT'!R37)</f>
        <v>2.3496999999999999</v>
      </c>
      <c r="D355" s="15">
        <f>IF(ISBLANK('CLM2000'!R37),"",'CLM2000'!R37)</f>
        <v>2.29</v>
      </c>
      <c r="E355" s="15">
        <f>IF(ISBLANK('TRN-id'!R37),"",'TRN-id'!R37)</f>
        <v>2.3157799999999802</v>
      </c>
      <c r="F355" s="15">
        <f>IF(ISBLANK('TRN-re'!R37),"",'TRN-re'!R37)</f>
        <v>2.25867837421898</v>
      </c>
      <c r="G355" s="15">
        <f>IF(ISBLANK('Analytical-TUD'!R37),"",'Analytical-TUD'!R37)</f>
        <v>2.2943852185370899</v>
      </c>
      <c r="H355" s="15" t="str">
        <f>IF(ISBLANK('Analytical-HTAL1'!R37),"",'Analytical-HTAL1'!R37)</f>
        <v/>
      </c>
      <c r="I355" s="15">
        <f>IF(ISBLANK('Analytical-HTAL2'!R37),"",'Analytical-HTAL2'!R37)</f>
        <v>2.3140000000000001</v>
      </c>
      <c r="J355" s="15">
        <f>IF(ISBLANK('CA-SIS'!R37),"",'CA-SIS'!R37)</f>
        <v>2.31</v>
      </c>
      <c r="K355" s="15">
        <f>IF(ISBLANK('E+V1'!R37),"",'E+V1'!R37)</f>
        <v>2.2495511742173977</v>
      </c>
      <c r="L355" s="15" t="str">
        <f>IF(ISBLANK(YourData!R37),"",YourData!R37)</f>
        <v/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customFormat="false" ht="16">
      <c r="A356" s="15" t="s">
        <v>329</v>
      </c>
      <c r="B356" s="15">
        <f>IF(ISBLANK('DOE21E-NREL'!R38),"",'DOE21E-NREL'!R38)</f>
        <v>3.698</v>
      </c>
      <c r="C356" s="15">
        <f>IF(ISBLANK('DOE21E-CIEMAT'!R38),"",'DOE21E-CIEMAT'!R38)</f>
        <v>3.6716000000000002</v>
      </c>
      <c r="D356" s="15">
        <f>IF(ISBLANK('CLM2000'!R38),"",'CLM2000'!R38)</f>
        <v>3.61</v>
      </c>
      <c r="E356" s="15">
        <f>IF(ISBLANK('TRN-id'!R38),"",'TRN-id'!R38)</f>
        <v>3.61016</v>
      </c>
      <c r="F356" s="15">
        <f>IF(ISBLANK('TRN-re'!R38),"",'TRN-re'!R38)</f>
        <v>3.6101593374723699</v>
      </c>
      <c r="G356" s="15">
        <f>IF(ISBLANK('Analytical-TUD'!R38),"",'Analytical-TUD'!R38)</f>
        <v>3.6206138155861001</v>
      </c>
      <c r="H356" s="15" t="str">
        <f>IF(ISBLANK('Analytical-HTAL1'!R38),"",'Analytical-HTAL1'!R38)</f>
        <v/>
      </c>
      <c r="I356" s="15">
        <f>IF(ISBLANK('Analytical-HTAL2'!R38),"",'Analytical-HTAL2'!R38)</f>
        <v>3.617</v>
      </c>
      <c r="J356" s="15">
        <f>IF(ISBLANK('CA-SIS'!R38),"",'CA-SIS'!R38)</f>
        <v>3.61</v>
      </c>
      <c r="K356" s="15">
        <f>IF(ISBLANK('E+V1'!R38),"",'E+V1'!R38)</f>
        <v>3.6270586101967139</v>
      </c>
      <c r="L356" s="15" t="str">
        <f>IF(ISBLANK(YourData!R38),"",YourData!R38)</f>
        <v/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9" spans="1:1" customFormat="false">
      <c r="A359" t="s">
        <v>70</v>
      </c>
    </row>
    <row r="360" spans="1:1" customFormat="false" ht="16">
      <c r="A360" s="2"/>
    </row>
    <row r="361" spans="1:28" customFormat="false" ht="16">
      <c r="A361" s="2"/>
      <c r="B361" s="11" t="s">
        <v>37</v>
      </c>
      <c r="C361" s="11" t="s">
        <v>37</v>
      </c>
      <c r="D361" s="11" t="s">
        <v>38</v>
      </c>
      <c r="E361" s="11" t="s">
        <v>39</v>
      </c>
      <c r="F361" s="11" t="s">
        <v>39</v>
      </c>
      <c r="G361" s="11" t="s">
        <v>40</v>
      </c>
      <c r="H361" s="11" t="s">
        <v>40</v>
      </c>
      <c r="I361" s="11" t="s">
        <v>40</v>
      </c>
      <c r="J361" s="13" t="s">
        <v>41</v>
      </c>
      <c r="K361" s="13" t="s">
        <v>42</v>
      </c>
      <c r="L361" s="13" t="str">
        <f>YourData!$J$4</f>
        <v>Tested Prg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2:28" customFormat="false" ht="16">
      <c r="B362" s="11" t="s">
        <v>43</v>
      </c>
      <c r="C362" s="11" t="s">
        <v>44</v>
      </c>
      <c r="D362" s="11" t="s">
        <v>45</v>
      </c>
      <c r="E362" s="11" t="s">
        <v>46</v>
      </c>
      <c r="F362" s="11" t="s">
        <v>47</v>
      </c>
      <c r="G362" s="11" t="s">
        <v>48</v>
      </c>
      <c r="H362" s="11" t="s">
        <v>49</v>
      </c>
      <c r="I362" s="11" t="s">
        <v>50</v>
      </c>
      <c r="J362" s="13" t="s">
        <v>253</v>
      </c>
      <c r="K362" s="13" t="s">
        <v>52</v>
      </c>
      <c r="L362" s="13" t="str">
        <f>YourData!$J$8</f>
        <v>Org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customFormat="false" ht="16">
      <c r="A363" s="16" t="s">
        <v>330</v>
      </c>
      <c r="B363" s="16">
        <f>IF(ISBLANK('DOE21E-NREL'!S25),"",'DOE21E-NREL'!S25)</f>
        <v>22.333333333333336</v>
      </c>
      <c r="C363" s="16">
        <f>IF(ISBLANK('DOE21E-CIEMAT'!S25),"",'DOE21E-CIEMAT'!S25)</f>
        <v>22.3</v>
      </c>
      <c r="D363" s="16">
        <f>IF(ISBLANK('CLM2000'!S25),"",'CLM2000'!S25)</f>
        <v>22.2</v>
      </c>
      <c r="E363" s="16">
        <f>IF(ISBLANK('TRN-id'!S25),"",'TRN-id'!S25)</f>
        <v>22.200000000000301</v>
      </c>
      <c r="F363" s="16">
        <f>IF(ISBLANK('TRN-re'!S25),"",'TRN-re'!S25)</f>
        <v>22.09</v>
      </c>
      <c r="G363" s="16">
        <f>IF(ISBLANK('Analytical-TUD'!S25),"",'Analytical-TUD'!S25)</f>
        <v>22.2</v>
      </c>
      <c r="H363" s="16" t="str">
        <f>IF(ISBLANK('Analytical-HTAL1'!S25),"",'Analytical-HTAL1'!S25)</f>
        <v/>
      </c>
      <c r="I363" s="16">
        <f>IF(ISBLANK('Analytical-HTAL2'!S25),"",'Analytical-HTAL2'!S25)</f>
        <v>22.196999999999999</v>
      </c>
      <c r="J363" s="16">
        <f>IF(ISBLANK('CA-SIS'!S25),"",'CA-SIS'!S25)</f>
        <v>22.2</v>
      </c>
      <c r="K363" s="16">
        <f>IF(ISBLANK('E+V1'!S25),"",'E+V1'!S25)</f>
        <v>22.199670000000001</v>
      </c>
      <c r="L363" s="16" t="str">
        <f>IF(ISBLANK(YourData!S25),"",YourData!S25)</f>
        <v/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customFormat="false" ht="16">
      <c r="A364" s="16" t="s">
        <v>317</v>
      </c>
      <c r="B364" s="16">
        <f>IF(ISBLANK('DOE21E-NREL'!S26),"",'DOE21E-NREL'!S26)</f>
        <v>22.277777777777775</v>
      </c>
      <c r="C364" s="16">
        <f>IF(ISBLANK('DOE21E-CIEMAT'!S26),"",'DOE21E-CIEMAT'!S26)</f>
        <v>22.3</v>
      </c>
      <c r="D364" s="16">
        <f>IF(ISBLANK('CLM2000'!S26),"",'CLM2000'!S26)</f>
        <v>22.2</v>
      </c>
      <c r="E364" s="16">
        <f>IF(ISBLANK('TRN-id'!S26),"",'TRN-id'!S26)</f>
        <v>22.200000000000301</v>
      </c>
      <c r="F364" s="16">
        <f>IF(ISBLANK('TRN-re'!S26),"",'TRN-re'!S26)</f>
        <v>21.98</v>
      </c>
      <c r="G364" s="16">
        <f>IF(ISBLANK('Analytical-TUD'!S26),"",'Analytical-TUD'!S26)</f>
        <v>22.2</v>
      </c>
      <c r="H364" s="16" t="str">
        <f>IF(ISBLANK('Analytical-HTAL1'!S26),"",'Analytical-HTAL1'!S26)</f>
        <v/>
      </c>
      <c r="I364" s="16">
        <f>IF(ISBLANK('Analytical-HTAL2'!S26),"",'Analytical-HTAL2'!S26)</f>
        <v>22.193000000000001</v>
      </c>
      <c r="J364" s="16">
        <f>IF(ISBLANK('CA-SIS'!S26),"",'CA-SIS'!S26)</f>
        <v>22.2</v>
      </c>
      <c r="K364" s="16">
        <f>IF(ISBLANK('E+V1'!S26),"",'E+V1'!S26)</f>
        <v>22.199660000000002</v>
      </c>
      <c r="L364" s="16" t="str">
        <f>IF(ISBLANK(YourData!S26),"",YourData!S26)</f>
        <v/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customFormat="false" ht="16">
      <c r="A365" s="16" t="s">
        <v>318</v>
      </c>
      <c r="B365" s="16">
        <f>IF(ISBLANK('DOE21E-NREL'!S27),"",'DOE21E-NREL'!S27)</f>
        <v>26.722222222222218</v>
      </c>
      <c r="C365" s="16">
        <f>IF(ISBLANK('DOE21E-CIEMAT'!S27),"",'DOE21E-CIEMAT'!S27)</f>
        <v>26.8</v>
      </c>
      <c r="D365" s="16">
        <f>IF(ISBLANK('CLM2000'!S27),"",'CLM2000'!S27)</f>
        <v>26.7</v>
      </c>
      <c r="E365" s="16">
        <f>IF(ISBLANK('TRN-id'!S27),"",'TRN-id'!S27)</f>
        <v>26.700000000000301</v>
      </c>
      <c r="F365" s="16">
        <f>IF(ISBLANK('TRN-re'!S27),"",'TRN-re'!S27)</f>
        <v>26.17</v>
      </c>
      <c r="G365" s="16">
        <f>IF(ISBLANK('Analytical-TUD'!S27),"",'Analytical-TUD'!S27)</f>
        <v>26.7</v>
      </c>
      <c r="H365" s="16" t="str">
        <f>IF(ISBLANK('Analytical-HTAL1'!S27),"",'Analytical-HTAL1'!S27)</f>
        <v/>
      </c>
      <c r="I365" s="16">
        <f>IF(ISBLANK('Analytical-HTAL2'!S27),"",'Analytical-HTAL2'!S27)</f>
        <v>26.689</v>
      </c>
      <c r="J365" s="16">
        <f>IF(ISBLANK('CA-SIS'!S27),"",'CA-SIS'!S27)</f>
        <v>26.7</v>
      </c>
      <c r="K365" s="16">
        <f>IF(ISBLANK('E+V1'!S27),"",'E+V1'!S27)</f>
        <v>26.6997</v>
      </c>
      <c r="L365" s="16" t="str">
        <f>IF(ISBLANK(YourData!S27),"",YourData!S27)</f>
        <v/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customFormat="false" ht="16">
      <c r="A366" s="16" t="s">
        <v>319</v>
      </c>
      <c r="B366" s="16">
        <f>IF(ISBLANK('DOE21E-NREL'!S28),"",'DOE21E-NREL'!S28)</f>
        <v>22.111111111111111</v>
      </c>
      <c r="C366" s="16">
        <f>IF(ISBLANK('DOE21E-CIEMAT'!S28),"",'DOE21E-CIEMAT'!S28)</f>
        <v>22.1</v>
      </c>
      <c r="D366" s="16">
        <f>IF(ISBLANK('CLM2000'!S28),"",'CLM2000'!S28)</f>
        <v>22.2</v>
      </c>
      <c r="E366" s="16">
        <f>IF(ISBLANK('TRN-id'!S28),"",'TRN-id'!S28)</f>
        <v>22.200000000000301</v>
      </c>
      <c r="F366" s="16">
        <f>IF(ISBLANK('TRN-re'!S28),"",'TRN-re'!S28)</f>
        <v>21.03</v>
      </c>
      <c r="G366" s="16">
        <f>IF(ISBLANK('Analytical-TUD'!S28),"",'Analytical-TUD'!S28)</f>
        <v>22.2</v>
      </c>
      <c r="H366" s="16" t="str">
        <f>IF(ISBLANK('Analytical-HTAL1'!S28),"",'Analytical-HTAL1'!S28)</f>
        <v/>
      </c>
      <c r="I366" s="16">
        <f>IF(ISBLANK('Analytical-HTAL2'!S28),"",'Analytical-HTAL2'!S28)</f>
        <v>22.172000000000001</v>
      </c>
      <c r="J366" s="16">
        <f>IF(ISBLANK('CA-SIS'!S28),"",'CA-SIS'!S28)</f>
        <v>22.2</v>
      </c>
      <c r="K366" s="16">
        <f>IF(ISBLANK('E+V1'!S28),"",'E+V1'!S28)</f>
        <v>22.19997</v>
      </c>
      <c r="L366" s="16" t="str">
        <f>IF(ISBLANK(YourData!S28),"",YourData!S28)</f>
        <v/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customFormat="false" ht="16">
      <c r="A367" s="16" t="s">
        <v>320</v>
      </c>
      <c r="B367" s="16">
        <f>IF(ISBLANK('DOE21E-NREL'!S29),"",'DOE21E-NREL'!S29)</f>
        <v>22.111111111111111</v>
      </c>
      <c r="C367" s="16">
        <f>IF(ISBLANK('DOE21E-CIEMAT'!S29),"",'DOE21E-CIEMAT'!S29)</f>
        <v>22.1</v>
      </c>
      <c r="D367" s="16">
        <f>IF(ISBLANK('CLM2000'!S29),"",'CLM2000'!S29)</f>
        <v>22.2</v>
      </c>
      <c r="E367" s="16">
        <f>IF(ISBLANK('TRN-id'!S29),"",'TRN-id'!S29)</f>
        <v>22.200000000000301</v>
      </c>
      <c r="F367" s="16">
        <f>IF(ISBLANK('TRN-re'!S29),"",'TRN-re'!S29)</f>
        <v>20.76</v>
      </c>
      <c r="G367" s="16">
        <f>IF(ISBLANK('Analytical-TUD'!S29),"",'Analytical-TUD'!S29)</f>
        <v>22.2</v>
      </c>
      <c r="H367" s="16" t="str">
        <f>IF(ISBLANK('Analytical-HTAL1'!S29),"",'Analytical-HTAL1'!S29)</f>
        <v/>
      </c>
      <c r="I367" s="16">
        <f>IF(ISBLANK('Analytical-HTAL2'!S29),"",'Analytical-HTAL2'!S29)</f>
        <v>22.167999999999999</v>
      </c>
      <c r="J367" s="16">
        <f>IF(ISBLANK('CA-SIS'!S29),"",'CA-SIS'!S29)</f>
        <v>22.2</v>
      </c>
      <c r="K367" s="16">
        <f>IF(ISBLANK('E+V1'!S29),"",'E+V1'!S29)</f>
        <v>22.19998</v>
      </c>
      <c r="L367" s="16" t="str">
        <f>IF(ISBLANK(YourData!S29),"",YourData!S29)</f>
        <v/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customFormat="false" ht="16">
      <c r="A368" s="16" t="s">
        <v>321</v>
      </c>
      <c r="B368" s="16">
        <f>IF(ISBLANK('DOE21E-NREL'!S30),"",'DOE21E-NREL'!S30)</f>
        <v>22.333333333333336</v>
      </c>
      <c r="C368" s="16">
        <f>IF(ISBLANK('DOE21E-CIEMAT'!S30),"",'DOE21E-CIEMAT'!S30)</f>
        <v>22.3</v>
      </c>
      <c r="D368" s="16">
        <f>IF(ISBLANK('CLM2000'!S30),"",'CLM2000'!S30)</f>
        <v>22.2</v>
      </c>
      <c r="E368" s="16">
        <f>IF(ISBLANK('TRN-id'!S30),"",'TRN-id'!S30)</f>
        <v>22.200000000000301</v>
      </c>
      <c r="F368" s="16">
        <f>IF(ISBLANK('TRN-re'!S30),"",'TRN-re'!S30)</f>
        <v>22.06</v>
      </c>
      <c r="G368" s="16">
        <f>IF(ISBLANK('Analytical-TUD'!S30),"",'Analytical-TUD'!S30)</f>
        <v>22.2</v>
      </c>
      <c r="H368" s="16" t="str">
        <f>IF(ISBLANK('Analytical-HTAL1'!S30),"",'Analytical-HTAL1'!S30)</f>
        <v/>
      </c>
      <c r="I368" s="16">
        <f>IF(ISBLANK('Analytical-HTAL2'!S30),"",'Analytical-HTAL2'!S30)</f>
        <v>22.196999999999999</v>
      </c>
      <c r="J368" s="16">
        <f>IF(ISBLANK('CA-SIS'!S30),"",'CA-SIS'!S30)</f>
        <v>22.2</v>
      </c>
      <c r="K368" s="16">
        <f>IF(ISBLANK('E+V1'!S30),"",'E+V1'!S30)</f>
        <v>22.199619999999999</v>
      </c>
      <c r="L368" s="16" t="str">
        <f>IF(ISBLANK(YourData!S30),"",YourData!S30)</f>
        <v/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customFormat="false" ht="16">
      <c r="A369" s="16" t="s">
        <v>322</v>
      </c>
      <c r="B369" s="16">
        <f>IF(ISBLANK('DOE21E-NREL'!S31),"",'DOE21E-NREL'!S31)</f>
        <v>26.722222222222218</v>
      </c>
      <c r="C369" s="16">
        <f>IF(ISBLANK('DOE21E-CIEMAT'!S31),"",'DOE21E-CIEMAT'!S31)</f>
        <v>26.8</v>
      </c>
      <c r="D369" s="16">
        <f>IF(ISBLANK('CLM2000'!S31),"",'CLM2000'!S31)</f>
        <v>26.7</v>
      </c>
      <c r="E369" s="16">
        <f>IF(ISBLANK('TRN-id'!S31),"",'TRN-id'!S31)</f>
        <v>26.700000000000301</v>
      </c>
      <c r="F369" s="16">
        <f>IF(ISBLANK('TRN-re'!S31),"",'TRN-re'!S31)</f>
        <v>26.39</v>
      </c>
      <c r="G369" s="16">
        <f>IF(ISBLANK('Analytical-TUD'!S31),"",'Analytical-TUD'!S31)</f>
        <v>26.7</v>
      </c>
      <c r="H369" s="16" t="str">
        <f>IF(ISBLANK('Analytical-HTAL1'!S31),"",'Analytical-HTAL1'!S31)</f>
        <v/>
      </c>
      <c r="I369" s="16">
        <f>IF(ISBLANK('Analytical-HTAL2'!S31),"",'Analytical-HTAL2'!S31)</f>
        <v>26.693000000000001</v>
      </c>
      <c r="J369" s="16">
        <f>IF(ISBLANK('CA-SIS'!S31),"",'CA-SIS'!S31)</f>
        <v>26.7</v>
      </c>
      <c r="K369" s="16">
        <f>IF(ISBLANK('E+V1'!S31),"",'E+V1'!S31)</f>
        <v>26.699339999999999</v>
      </c>
      <c r="L369" s="16" t="str">
        <f>IF(ISBLANK(YourData!S31),"",YourData!S31)</f>
        <v/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customFormat="false" ht="16">
      <c r="A370" s="16" t="s">
        <v>323</v>
      </c>
      <c r="B370" s="16">
        <f>IF(ISBLANK('DOE21E-NREL'!S32),"",'DOE21E-NREL'!S32)</f>
        <v>23.444444444444446</v>
      </c>
      <c r="C370" s="16">
        <f>IF(ISBLANK('DOE21E-CIEMAT'!S32),"",'DOE21E-CIEMAT'!S32)</f>
        <v>23.4</v>
      </c>
      <c r="D370" s="16">
        <f>IF(ISBLANK('CLM2000'!S32),"",'CLM2000'!S32)</f>
        <v>22.2</v>
      </c>
      <c r="E370" s="16">
        <f>IF(ISBLANK('TRN-id'!S32),"",'TRN-id'!S32)</f>
        <v>23.299999999999699</v>
      </c>
      <c r="F370" s="16">
        <f>IF(ISBLANK('TRN-re'!S32),"",'TRN-re'!S32)</f>
        <v>23.26</v>
      </c>
      <c r="G370" s="16">
        <f>IF(ISBLANK('Analytical-TUD'!S32),"",'Analytical-TUD'!S32)</f>
        <v>23.3</v>
      </c>
      <c r="H370" s="16" t="str">
        <f>IF(ISBLANK('Analytical-HTAL1'!S32),"",'Analytical-HTAL1'!S32)</f>
        <v/>
      </c>
      <c r="I370" s="16">
        <f>IF(ISBLANK('Analytical-HTAL2'!S32),"",'Analytical-HTAL2'!S32)</f>
        <v>23.298999999999999</v>
      </c>
      <c r="J370" s="16">
        <f>IF(ISBLANK('CA-SIS'!S32),"",'CA-SIS'!S32)</f>
        <v>23.3</v>
      </c>
      <c r="K370" s="16">
        <f>IF(ISBLANK('E+V1'!S32),"",'E+V1'!S32)</f>
        <v>23.299410000000002</v>
      </c>
      <c r="L370" s="16" t="str">
        <f>IF(ISBLANK(YourData!S32),"",YourData!S32)</f>
        <v/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customFormat="false" ht="16">
      <c r="A371" s="16" t="s">
        <v>324</v>
      </c>
      <c r="B371" s="16">
        <f>IF(ISBLANK('DOE21E-NREL'!S33),"",'DOE21E-NREL'!S33)</f>
        <v>22.222222222222221</v>
      </c>
      <c r="C371" s="16">
        <f>IF(ISBLANK('DOE21E-CIEMAT'!S33),"",'DOE21E-CIEMAT'!S33)</f>
        <v>22.2</v>
      </c>
      <c r="D371" s="16">
        <f>IF(ISBLANK('CLM2000'!S33),"",'CLM2000'!S33)</f>
        <v>22.2</v>
      </c>
      <c r="E371" s="16">
        <f>IF(ISBLANK('TRN-id'!S33),"",'TRN-id'!S33)</f>
        <v>22.200000000000301</v>
      </c>
      <c r="F371" s="16">
        <f>IF(ISBLANK('TRN-re'!S33),"",'TRN-re'!S33)</f>
        <v>21.57</v>
      </c>
      <c r="G371" s="16">
        <f>IF(ISBLANK('Analytical-TUD'!S33),"",'Analytical-TUD'!S33)</f>
        <v>22.2</v>
      </c>
      <c r="H371" s="16" t="str">
        <f>IF(ISBLANK('Analytical-HTAL1'!S33),"",'Analytical-HTAL1'!S33)</f>
        <v/>
      </c>
      <c r="I371" s="16">
        <f>IF(ISBLANK('Analytical-HTAL2'!S33),"",'Analytical-HTAL2'!S33)</f>
        <v>22.184999999999999</v>
      </c>
      <c r="J371" s="16">
        <f>IF(ISBLANK('CA-SIS'!S33),"",'CA-SIS'!S33)</f>
        <v>22.2</v>
      </c>
      <c r="K371" s="16">
        <f>IF(ISBLANK('E+V1'!S33),"",'E+V1'!S33)</f>
        <v>22.19971</v>
      </c>
      <c r="L371" s="16" t="str">
        <f>IF(ISBLANK(YourData!S33),"",YourData!S33)</f>
        <v/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customFormat="false" ht="16">
      <c r="A372" s="16" t="s">
        <v>325</v>
      </c>
      <c r="B372" s="16">
        <f>IF(ISBLANK('DOE21E-NREL'!S34),"",'DOE21E-NREL'!S34)</f>
        <v>22.277777777777775</v>
      </c>
      <c r="C372" s="16">
        <f>IF(ISBLANK('DOE21E-CIEMAT'!S34),"",'DOE21E-CIEMAT'!S34)</f>
        <v>22.3</v>
      </c>
      <c r="D372" s="16">
        <f>IF(ISBLANK('CLM2000'!S34),"",'CLM2000'!S34)</f>
        <v>22.2</v>
      </c>
      <c r="E372" s="16">
        <f>IF(ISBLANK('TRN-id'!S34),"",'TRN-id'!S34)</f>
        <v>22.200000000000301</v>
      </c>
      <c r="F372" s="16">
        <f>IF(ISBLANK('TRN-re'!S34),"",'TRN-re'!S34)</f>
        <v>22.01</v>
      </c>
      <c r="G372" s="16">
        <f>IF(ISBLANK('Analytical-TUD'!S34),"",'Analytical-TUD'!S34)</f>
        <v>22.2</v>
      </c>
      <c r="H372" s="16" t="str">
        <f>IF(ISBLANK('Analytical-HTAL1'!S34),"",'Analytical-HTAL1'!S34)</f>
        <v/>
      </c>
      <c r="I372" s="16">
        <f>IF(ISBLANK('Analytical-HTAL2'!S34),"",'Analytical-HTAL2'!S34)</f>
        <v>22.196000000000002</v>
      </c>
      <c r="J372" s="16">
        <f>IF(ISBLANK('CA-SIS'!S34),"",'CA-SIS'!S34)</f>
        <v>22.2</v>
      </c>
      <c r="K372" s="16">
        <f>IF(ISBLANK('E+V1'!S34),"",'E+V1'!S34)</f>
        <v>22.199739999999998</v>
      </c>
      <c r="L372" s="16" t="str">
        <f>IF(ISBLANK(YourData!S34),"",YourData!S34)</f>
        <v/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customFormat="false" ht="16">
      <c r="A373" s="16" t="s">
        <v>326</v>
      </c>
      <c r="B373" s="16">
        <f>IF(ISBLANK('DOE21E-NREL'!S35),"",'DOE21E-NREL'!S35)</f>
        <v>22.333333333333336</v>
      </c>
      <c r="C373" s="16">
        <f>IF(ISBLANK('DOE21E-CIEMAT'!S35),"",'DOE21E-CIEMAT'!S35)</f>
        <v>22.3</v>
      </c>
      <c r="D373" s="16">
        <f>IF(ISBLANK('CLM2000'!S35),"",'CLM2000'!S35)</f>
        <v>22.2</v>
      </c>
      <c r="E373" s="16">
        <f>IF(ISBLANK('TRN-id'!S35),"",'TRN-id'!S35)</f>
        <v>22.200000000000301</v>
      </c>
      <c r="F373" s="16">
        <f>IF(ISBLANK('TRN-re'!S35),"",'TRN-re'!S35)</f>
        <v>22.13</v>
      </c>
      <c r="G373" s="16">
        <f>IF(ISBLANK('Analytical-TUD'!S35),"",'Analytical-TUD'!S35)</f>
        <v>22.2</v>
      </c>
      <c r="H373" s="16" t="str">
        <f>IF(ISBLANK('Analytical-HTAL1'!S35),"",'Analytical-HTAL1'!S35)</f>
        <v/>
      </c>
      <c r="I373" s="16">
        <f>IF(ISBLANK('Analytical-HTAL2'!S35),"",'Analytical-HTAL2'!S35)</f>
        <v>22.198</v>
      </c>
      <c r="J373" s="16">
        <f>IF(ISBLANK('CA-SIS'!S35),"",'CA-SIS'!S35)</f>
        <v>22.2</v>
      </c>
      <c r="K373" s="16">
        <f>IF(ISBLANK('E+V1'!S35),"",'E+V1'!S35)</f>
        <v>22.199809999999999</v>
      </c>
      <c r="L373" s="16" t="str">
        <f>IF(ISBLANK(YourData!S35),"",YourData!S35)</f>
        <v/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customFormat="false" ht="16">
      <c r="A374" s="16" t="s">
        <v>327</v>
      </c>
      <c r="B374" s="16">
        <f>IF(ISBLANK('DOE21E-NREL'!S36),"",'DOE21E-NREL'!S36)</f>
        <v>22.111111111111111</v>
      </c>
      <c r="C374" s="16">
        <f>IF(ISBLANK('DOE21E-CIEMAT'!S36),"",'DOE21E-CIEMAT'!S36)</f>
        <v>22.1</v>
      </c>
      <c r="D374" s="16">
        <f>IF(ISBLANK('CLM2000'!S36),"",'CLM2000'!S36)</f>
        <v>22.2</v>
      </c>
      <c r="E374" s="16">
        <f>IF(ISBLANK('TRN-id'!S36),"",'TRN-id'!S36)</f>
        <v>22.200000000000301</v>
      </c>
      <c r="F374" s="16">
        <f>IF(ISBLANK('TRN-re'!S36),"",'TRN-re'!S36)</f>
        <v>21.63</v>
      </c>
      <c r="G374" s="16">
        <f>IF(ISBLANK('Analytical-TUD'!S36),"",'Analytical-TUD'!S36)</f>
        <v>22.2</v>
      </c>
      <c r="H374" s="16" t="str">
        <f>IF(ISBLANK('Analytical-HTAL1'!S36),"",'Analytical-HTAL1'!S36)</f>
        <v/>
      </c>
      <c r="I374" s="16">
        <f>IF(ISBLANK('Analytical-HTAL2'!S36),"",'Analytical-HTAL2'!S36)</f>
        <v>22.186</v>
      </c>
      <c r="J374" s="16">
        <f>IF(ISBLANK('CA-SIS'!S36),"",'CA-SIS'!S36)</f>
        <v>22.2</v>
      </c>
      <c r="K374" s="16">
        <f>IF(ISBLANK('E+V1'!S36),"",'E+V1'!S36)</f>
        <v>22.199950000000001</v>
      </c>
      <c r="L374" s="16" t="str">
        <f>IF(ISBLANK(YourData!S36),"",YourData!S36)</f>
        <v/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customFormat="false" ht="16">
      <c r="A375" s="16" t="s">
        <v>328</v>
      </c>
      <c r="B375" s="16">
        <f>IF(ISBLANK('DOE21E-NREL'!S37),"",'DOE21E-NREL'!S37)</f>
        <v>22.111111111111111</v>
      </c>
      <c r="C375" s="16">
        <f>IF(ISBLANK('DOE21E-CIEMAT'!S37),"",'DOE21E-CIEMAT'!S37)</f>
        <v>22.1</v>
      </c>
      <c r="D375" s="16">
        <f>IF(ISBLANK('CLM2000'!S37),"",'CLM2000'!S37)</f>
        <v>22.2</v>
      </c>
      <c r="E375" s="16">
        <f>IF(ISBLANK('TRN-id'!S37),"",'TRN-id'!S37)</f>
        <v>22.200000000000301</v>
      </c>
      <c r="F375" s="16">
        <f>IF(ISBLANK('TRN-re'!S37),"",'TRN-re'!S37)</f>
        <v>21.76</v>
      </c>
      <c r="G375" s="16">
        <f>IF(ISBLANK('Analytical-TUD'!S37),"",'Analytical-TUD'!S37)</f>
        <v>22.2</v>
      </c>
      <c r="H375" s="16" t="str">
        <f>IF(ISBLANK('Analytical-HTAL1'!S37),"",'Analytical-HTAL1'!S37)</f>
        <v/>
      </c>
      <c r="I375" s="16">
        <f>IF(ISBLANK('Analytical-HTAL2'!S37),"",'Analytical-HTAL2'!S37)</f>
        <v>22.187999999999999</v>
      </c>
      <c r="J375" s="16">
        <f>IF(ISBLANK('CA-SIS'!S37),"",'CA-SIS'!S37)</f>
        <v>22.2</v>
      </c>
      <c r="K375" s="16">
        <f>IF(ISBLANK('E+V1'!S37),"",'E+V1'!S37)</f>
        <v>22.199950000000001</v>
      </c>
      <c r="L375" s="16" t="str">
        <f>IF(ISBLANK(YourData!S37),"",YourData!S37)</f>
        <v/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customFormat="false" ht="16">
      <c r="A376" s="16" t="s">
        <v>329</v>
      </c>
      <c r="B376" s="16">
        <f>IF(ISBLANK('DOE21E-NREL'!S38),"",'DOE21E-NREL'!S38)</f>
        <v>26.777777777777779</v>
      </c>
      <c r="C376" s="16">
        <f>IF(ISBLANK('DOE21E-CIEMAT'!S38),"",'DOE21E-CIEMAT'!S38)</f>
        <v>26.8</v>
      </c>
      <c r="D376" s="16">
        <f>IF(ISBLANK('CLM2000'!S38),"",'CLM2000'!S38)</f>
        <v>26.7</v>
      </c>
      <c r="E376" s="16">
        <f>IF(ISBLANK('TRN-id'!S38),"",'TRN-id'!S38)</f>
        <v>26.7338999999997</v>
      </c>
      <c r="F376" s="16">
        <f>IF(ISBLANK('TRN-re'!S38),"",'TRN-re'!S38)</f>
        <v>26.73</v>
      </c>
      <c r="G376" s="16">
        <f>IF(ISBLANK('Analytical-TUD'!S38),"",'Analytical-TUD'!S38)</f>
        <v>26.7</v>
      </c>
      <c r="H376" s="16" t="str">
        <f>IF(ISBLANK('Analytical-HTAL1'!S38),"",'Analytical-HTAL1'!S38)</f>
        <v/>
      </c>
      <c r="I376" s="16">
        <f>IF(ISBLANK('Analytical-HTAL2'!S38),"",'Analytical-HTAL2'!S38)</f>
        <v>26.713000000000001</v>
      </c>
      <c r="J376" s="16">
        <f>IF(ISBLANK('CA-SIS'!S38),"",'CA-SIS'!S38)</f>
        <v>26.7</v>
      </c>
      <c r="K376" s="16">
        <f>IF(ISBLANK('E+V1'!S38),"",'E+V1'!S38)</f>
        <v>26.69933</v>
      </c>
      <c r="L376" s="16" t="str">
        <f>IF(ISBLANK(YourData!S38),"",YourData!S38)</f>
        <v/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9" spans="1:1" customFormat="false">
      <c r="A379" t="s">
        <v>71</v>
      </c>
    </row>
    <row r="380" spans="1:1" customFormat="false" ht="16">
      <c r="A380" s="2"/>
    </row>
    <row r="381" spans="1:28" customFormat="false" ht="16">
      <c r="A381" s="2"/>
      <c r="B381" s="11" t="s">
        <v>37</v>
      </c>
      <c r="C381" s="11" t="s">
        <v>37</v>
      </c>
      <c r="D381" s="11" t="s">
        <v>38</v>
      </c>
      <c r="E381" s="11" t="s">
        <v>39</v>
      </c>
      <c r="F381" s="11" t="s">
        <v>39</v>
      </c>
      <c r="G381" s="11" t="s">
        <v>40</v>
      </c>
      <c r="H381" s="11" t="s">
        <v>40</v>
      </c>
      <c r="I381" s="11" t="s">
        <v>40</v>
      </c>
      <c r="J381" s="13" t="s">
        <v>41</v>
      </c>
      <c r="K381" s="13" t="s">
        <v>42</v>
      </c>
      <c r="L381" s="13" t="str">
        <f>YourData!$J$4</f>
        <v>Tested Prg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2:28" customFormat="false" ht="16">
      <c r="B382" s="11" t="s">
        <v>43</v>
      </c>
      <c r="C382" s="11" t="s">
        <v>44</v>
      </c>
      <c r="D382" s="11" t="s">
        <v>45</v>
      </c>
      <c r="E382" s="11" t="s">
        <v>46</v>
      </c>
      <c r="F382" s="11" t="s">
        <v>47</v>
      </c>
      <c r="G382" s="11" t="s">
        <v>48</v>
      </c>
      <c r="H382" s="11" t="s">
        <v>49</v>
      </c>
      <c r="I382" s="11" t="s">
        <v>50</v>
      </c>
      <c r="J382" s="13" t="s">
        <v>253</v>
      </c>
      <c r="K382" s="13" t="s">
        <v>52</v>
      </c>
      <c r="L382" s="13" t="str">
        <f>YourData!$J$8</f>
        <v>Org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customFormat="false" ht="16">
      <c r="A383" s="17" t="s">
        <v>330</v>
      </c>
      <c r="B383" s="17">
        <f>IF(ISBLANK('DOE21E-NREL'!T25),"",'DOE21E-NREL'!T25)</f>
        <v>7.4000000000000003E-3</v>
      </c>
      <c r="C383" s="17">
        <f>IF(ISBLANK('DOE21E-CIEMAT'!T25),"",'DOE21E-CIEMAT'!T25)</f>
        <v>7.6E-3</v>
      </c>
      <c r="D383" s="17">
        <f>IF(ISBLANK('CLM2000'!T25),"",'CLM2000'!T25)</f>
        <v>6.8399999999999997E-3</v>
      </c>
      <c r="E383" s="17">
        <f>IF(ISBLANK('TRN-id'!T25),"",'TRN-id'!T25)</f>
        <v>7.50358999999987E-3</v>
      </c>
      <c r="F383" s="17">
        <f>IF(ISBLANK('TRN-re'!T25),"",'TRN-re'!T25)</f>
        <v>7.509E-3</v>
      </c>
      <c r="G383" s="17">
        <f>IF(ISBLANK('Analytical-TUD'!T25),"",'Analytical-TUD'!T25)</f>
        <v>7.4274392987488001E-3</v>
      </c>
      <c r="H383" s="17" t="str">
        <f>IF(ISBLANK('Analytical-HTAL1'!T25),"",'Analytical-HTAL1'!T25)</f>
        <v/>
      </c>
      <c r="I383" s="17">
        <f>IF(ISBLANK('Analytical-HTAL2'!T25),"",'Analytical-HTAL2'!T25)</f>
        <v>7.339E-3</v>
      </c>
      <c r="J383" s="17">
        <f>IF(ISBLANK('CA-SIS'!T25),"",'CA-SIS'!T25)</f>
        <v>7.4999999999999997E-3</v>
      </c>
      <c r="K383" s="17">
        <f>IF(ISBLANK('E+V1'!T25),"",'E+V1'!T25)</f>
        <v>7.4708224000000004E-3</v>
      </c>
      <c r="L383" s="17" t="str">
        <f>IF(ISBLANK(YourData!T25),"",YourData!T25)</f>
        <v/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customFormat="false" ht="16">
      <c r="A384" s="17" t="s">
        <v>317</v>
      </c>
      <c r="B384" s="17">
        <f>IF(ISBLANK('DOE21E-NREL'!T26),"",'DOE21E-NREL'!T26)</f>
        <v>6.4000000000000003E-3</v>
      </c>
      <c r="C384" s="17">
        <f>IF(ISBLANK('DOE21E-CIEMAT'!T26),"",'DOE21E-CIEMAT'!T26)</f>
        <v>7.0000000000000001E-3</v>
      </c>
      <c r="D384" s="17">
        <f>IF(ISBLANK('CLM2000'!T26),"",'CLM2000'!T26)</f>
        <v>6.8399999999999997E-3</v>
      </c>
      <c r="E384" s="17">
        <f>IF(ISBLANK('TRN-id'!T26),"",'TRN-id'!T26)</f>
        <v>6.5938000000000697E-3</v>
      </c>
      <c r="F384" s="17">
        <f>IF(ISBLANK('TRN-re'!T26),"",'TRN-re'!T26)</f>
        <v>6.6309999999999997E-3</v>
      </c>
      <c r="G384" s="17">
        <f>IF(ISBLANK('Analytical-TUD'!T26),"",'Analytical-TUD'!T26)</f>
        <v>6.5186646369405103E-3</v>
      </c>
      <c r="H384" s="17" t="str">
        <f>IF(ISBLANK('Analytical-HTAL1'!T26),"",'Analytical-HTAL1'!T26)</f>
        <v/>
      </c>
      <c r="I384" s="17">
        <f>IF(ISBLANK('Analytical-HTAL2'!T26),"",'Analytical-HTAL2'!T26)</f>
        <v>6.411E-3</v>
      </c>
      <c r="J384" s="17">
        <f>IF(ISBLANK('CA-SIS'!T26),"",'CA-SIS'!T26)</f>
        <v>6.6E-3</v>
      </c>
      <c r="K384" s="17">
        <f>IF(ISBLANK('E+V1'!T26),"",'E+V1'!T26)</f>
        <v>6.5803761000000002E-3</v>
      </c>
      <c r="L384" s="17" t="str">
        <f>IF(ISBLANK(YourData!T26),"",YourData!T26)</f>
        <v/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customFormat="false" ht="16">
      <c r="A385" s="17" t="s">
        <v>318</v>
      </c>
      <c r="B385" s="17">
        <f>IF(ISBLANK('DOE21E-NREL'!T27),"",'DOE21E-NREL'!T27)</f>
        <v>7.7999999999999996E-3</v>
      </c>
      <c r="C385" s="17">
        <f>IF(ISBLANK('DOE21E-CIEMAT'!T27),"",'DOE21E-CIEMAT'!T27)</f>
        <v>7.7999999999999996E-3</v>
      </c>
      <c r="D385" s="17">
        <f>IF(ISBLANK('CLM2000'!T27),"",'CLM2000'!T27)</f>
        <v>7.0000000000000001E-3</v>
      </c>
      <c r="E385" s="17">
        <f>IF(ISBLANK('TRN-id'!T27),"",'TRN-id'!T27)</f>
        <v>7.9505600000000197E-3</v>
      </c>
      <c r="F385" s="17">
        <f>IF(ISBLANK('TRN-re'!T27),"",'TRN-re'!T27)</f>
        <v>7.9520000000000007E-3</v>
      </c>
      <c r="G385" s="17">
        <f>IF(ISBLANK('Analytical-TUD'!T27),"",'Analytical-TUD'!T27)</f>
        <v>7.8782829233826502E-3</v>
      </c>
      <c r="H385" s="17" t="str">
        <f>IF(ISBLANK('Analytical-HTAL1'!T27),"",'Analytical-HTAL1'!T27)</f>
        <v/>
      </c>
      <c r="I385" s="17">
        <f>IF(ISBLANK('Analytical-HTAL2'!T27),"",'Analytical-HTAL2'!T27)</f>
        <v>7.8729999999999998E-3</v>
      </c>
      <c r="J385" s="17">
        <f>IF(ISBLANK('CA-SIS'!T27),"",'CA-SIS'!T27)</f>
        <v>8.0000000000000002E-3</v>
      </c>
      <c r="K385" s="17">
        <f>IF(ISBLANK('E+V1'!T27),"",'E+V1'!T27)</f>
        <v>8.0362251000000006E-3</v>
      </c>
      <c r="L385" s="17" t="str">
        <f>IF(ISBLANK(YourData!T27),"",YourData!T27)</f>
        <v/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customFormat="false" ht="16">
      <c r="A386" s="17" t="s">
        <v>319</v>
      </c>
      <c r="B386" s="17">
        <f>IF(ISBLANK('DOE21E-NREL'!T28),"",'DOE21E-NREL'!T28)</f>
        <v>7.3000000000000001E-3</v>
      </c>
      <c r="C386" s="17">
        <f>IF(ISBLANK('DOE21E-CIEMAT'!T28),"",'DOE21E-CIEMAT'!T28)</f>
        <v>7.6E-3</v>
      </c>
      <c r="D386" s="17">
        <f>IF(ISBLANK('CLM2000'!T28),"",'CLM2000'!T28)</f>
        <v>6.8399999999999997E-3</v>
      </c>
      <c r="E386" s="17">
        <f>IF(ISBLANK('TRN-id'!T28),"",'TRN-id'!T28)</f>
        <v>7.50358999999987E-3</v>
      </c>
      <c r="F386" s="17">
        <f>IF(ISBLANK('TRN-re'!T28),"",'TRN-re'!T28)</f>
        <v>7.5189999999999996E-3</v>
      </c>
      <c r="G386" s="17">
        <f>IF(ISBLANK('Analytical-TUD'!T28),"",'Analytical-TUD'!T28)</f>
        <v>7.4274392987488001E-3</v>
      </c>
      <c r="H386" s="17" t="str">
        <f>IF(ISBLANK('Analytical-HTAL1'!T28),"",'Analytical-HTAL1'!T28)</f>
        <v/>
      </c>
      <c r="I386" s="17">
        <f>IF(ISBLANK('Analytical-HTAL2'!T28),"",'Analytical-HTAL2'!T28)</f>
        <v>7.339E-3</v>
      </c>
      <c r="J386" s="17">
        <f>IF(ISBLANK('CA-SIS'!T28),"",'CA-SIS'!T28)</f>
        <v>7.4999999999999997E-3</v>
      </c>
      <c r="K386" s="17">
        <f>IF(ISBLANK('E+V1'!T28),"",'E+V1'!T28)</f>
        <v>7.4725440000000002E-3</v>
      </c>
      <c r="L386" s="17" t="str">
        <f>IF(ISBLANK(YourData!T28),"",YourData!T28)</f>
        <v/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customFormat="false" ht="16">
      <c r="A387" s="17" t="s">
        <v>320</v>
      </c>
      <c r="B387" s="17">
        <f>IF(ISBLANK('DOE21E-NREL'!T29),"",'DOE21E-NREL'!T29)</f>
        <v>6.4000000000000003E-3</v>
      </c>
      <c r="C387" s="17">
        <f>IF(ISBLANK('DOE21E-CIEMAT'!T29),"",'DOE21E-CIEMAT'!T29)</f>
        <v>7.0000000000000001E-3</v>
      </c>
      <c r="D387" s="17">
        <f>IF(ISBLANK('CLM2000'!T29),"",'CLM2000'!T29)</f>
        <v>6.8399999999999997E-3</v>
      </c>
      <c r="E387" s="17">
        <f>IF(ISBLANK('TRN-id'!T29),"",'TRN-id'!T29)</f>
        <v>6.5938002678572099E-3</v>
      </c>
      <c r="F387" s="17">
        <f>IF(ISBLANK('TRN-re'!T29),"",'TRN-re'!T29)</f>
        <v>6.594E-3</v>
      </c>
      <c r="G387" s="17">
        <f>IF(ISBLANK('Analytical-TUD'!T29),"",'Analytical-TUD'!T29)</f>
        <v>6.5186646369405103E-3</v>
      </c>
      <c r="H387" s="17" t="str">
        <f>IF(ISBLANK('Analytical-HTAL1'!T29),"",'Analytical-HTAL1'!T29)</f>
        <v/>
      </c>
      <c r="I387" s="17">
        <f>IF(ISBLANK('Analytical-HTAL2'!T29),"",'Analytical-HTAL2'!T29)</f>
        <v>6.4019999999999997E-3</v>
      </c>
      <c r="J387" s="17">
        <f>IF(ISBLANK('CA-SIS'!T29),"",'CA-SIS'!T29)</f>
        <v>6.4999999999999997E-3</v>
      </c>
      <c r="K387" s="17">
        <f>IF(ISBLANK('E+V1'!T29),"",'E+V1'!T29)</f>
        <v>6.5822349999999996E-3</v>
      </c>
      <c r="L387" s="17" t="str">
        <f>IF(ISBLANK(YourData!T29),"",YourData!T29)</f>
        <v/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customFormat="false" ht="16">
      <c r="A388" s="17" t="s">
        <v>321</v>
      </c>
      <c r="B388" s="17">
        <f>IF(ISBLANK('DOE21E-NREL'!T30),"",'DOE21E-NREL'!T30)</f>
        <v>8.3000000000000001E-3</v>
      </c>
      <c r="C388" s="17">
        <f>IF(ISBLANK('DOE21E-CIEMAT'!T30),"",'DOE21E-CIEMAT'!T30)</f>
        <v>8.2000000000000007E-3</v>
      </c>
      <c r="D388" s="17">
        <f>IF(ISBLANK('CLM2000'!T30),"",'CLM2000'!T30)</f>
        <v>8.5299999999999994E-3</v>
      </c>
      <c r="E388" s="17">
        <f>IF(ISBLANK('TRN-id'!T30),"",'TRN-id'!T30)</f>
        <v>8.3236000000000004E-3</v>
      </c>
      <c r="F388" s="17">
        <f>IF(ISBLANK('TRN-re'!T30),"",'TRN-re'!T30)</f>
        <v>8.4539999999999997E-3</v>
      </c>
      <c r="G388" s="17">
        <f>IF(ISBLANK('Analytical-TUD'!T30),"",'Analytical-TUD'!T30)</f>
        <v>8.2272349270004295E-3</v>
      </c>
      <c r="H388" s="17" t="str">
        <f>IF(ISBLANK('Analytical-HTAL1'!T30),"",'Analytical-HTAL1'!T30)</f>
        <v/>
      </c>
      <c r="I388" s="17">
        <f>IF(ISBLANK('Analytical-HTAL2'!T30),"",'Analytical-HTAL2'!T30)</f>
        <v>8.2089999999999993E-3</v>
      </c>
      <c r="J388" s="17">
        <f>IF(ISBLANK('CA-SIS'!T30),"",'CA-SIS'!T30)</f>
        <v>8.3000000000000001E-3</v>
      </c>
      <c r="K388" s="17">
        <f>IF(ISBLANK('E+V1'!T30),"",'E+V1'!T30)</f>
        <v>8.3340610999999998E-3</v>
      </c>
      <c r="L388" s="17" t="str">
        <f>IF(ISBLANK(YourData!T30),"",YourData!T30)</f>
        <v/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customFormat="false" ht="16">
      <c r="A389" s="17" t="s">
        <v>322</v>
      </c>
      <c r="B389" s="17">
        <f>IF(ISBLANK('DOE21E-NREL'!T31),"",'DOE21E-NREL'!T31)</f>
        <v>9.7999999999999997E-3</v>
      </c>
      <c r="C389" s="17">
        <f>IF(ISBLANK('DOE21E-CIEMAT'!T31),"",'DOE21E-CIEMAT'!T31)</f>
        <v>9.7000000000000003E-3</v>
      </c>
      <c r="D389" s="17">
        <f>IF(ISBLANK('CLM2000'!T31),"",'CLM2000'!T31)</f>
        <v>1.01E-2</v>
      </c>
      <c r="E389" s="17">
        <f>IF(ISBLANK('TRN-id'!T31),"",'TRN-id'!T31)</f>
        <v>1.0069099999999999E-2</v>
      </c>
      <c r="F389" s="17">
        <f>IF(ISBLANK('TRN-re'!T31),"",'TRN-re'!T31)</f>
        <v>1.018E-2</v>
      </c>
      <c r="G389" s="17">
        <f>IF(ISBLANK('Analytical-TUD'!T31),"",'Analytical-TUD'!T31)</f>
        <v>9.9689764556742302E-3</v>
      </c>
      <c r="H389" s="17" t="str">
        <f>IF(ISBLANK('Analytical-HTAL1'!T31),"",'Analytical-HTAL1'!T31)</f>
        <v/>
      </c>
      <c r="I389" s="17">
        <f>IF(ISBLANK('Analytical-HTAL2'!T31),"",'Analytical-HTAL2'!T31)</f>
        <v>9.9439999999999997E-3</v>
      </c>
      <c r="J389" s="17">
        <f>IF(ISBLANK('CA-SIS'!T31),"",'CA-SIS'!T31)</f>
        <v>1.01E-2</v>
      </c>
      <c r="K389" s="17">
        <f>IF(ISBLANK('E+V1'!T31),"",'E+V1'!T31)</f>
        <v>1.0168945E-2</v>
      </c>
      <c r="L389" s="17" t="str">
        <f>IF(ISBLANK(YourData!T31),"",YourData!T31)</f>
        <v/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customFormat="false" ht="16">
      <c r="A390" s="17" t="s">
        <v>323</v>
      </c>
      <c r="B390" s="17">
        <f>IF(ISBLANK('DOE21E-NREL'!T32),"",'DOE21E-NREL'!T32)</f>
        <v>9.1999999999999998E-3</v>
      </c>
      <c r="C390" s="17">
        <f>IF(ISBLANK('DOE21E-CIEMAT'!T32),"",'DOE21E-CIEMAT'!T32)</f>
        <v>8.9999999999999993E-3</v>
      </c>
      <c r="D390" s="17">
        <f>IF(ISBLANK('CLM2000'!T32),"",'CLM2000'!T32)</f>
        <v>9.8399999999999998E-3</v>
      </c>
      <c r="E390" s="17">
        <f>IF(ISBLANK('TRN-id'!T32),"",'TRN-id'!T32)</f>
        <v>9.3020700000001101E-3</v>
      </c>
      <c r="F390" s="17">
        <f>IF(ISBLANK('TRN-re'!T32),"",'TRN-re'!T32)</f>
        <v>9.4339999999999997E-3</v>
      </c>
      <c r="G390" s="17">
        <f>IF(ISBLANK('Analytical-TUD'!T32),"",'Analytical-TUD'!T32)</f>
        <v>9.2694020003592607E-3</v>
      </c>
      <c r="H390" s="17" t="str">
        <f>IF(ISBLANK('Analytical-HTAL1'!T32),"",'Analytical-HTAL1'!T32)</f>
        <v/>
      </c>
      <c r="I390" s="17">
        <f>IF(ISBLANK('Analytical-HTAL2'!T32),"",'Analytical-HTAL2'!T32)</f>
        <v>9.2069999999999999E-3</v>
      </c>
      <c r="J390" s="17">
        <f>IF(ISBLANK('CA-SIS'!T32),"",'CA-SIS'!T32)</f>
        <v>9.2999999999999992E-3</v>
      </c>
      <c r="K390" s="17">
        <f>IF(ISBLANK('E+V1'!T32),"",'E+V1'!T32)</f>
        <v>9.2952233000000006E-3</v>
      </c>
      <c r="L390" s="17" t="str">
        <f>IF(ISBLANK(YourData!T32),"",YourData!T32)</f>
        <v/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customFormat="false" ht="16">
      <c r="A391" s="17" t="s">
        <v>324</v>
      </c>
      <c r="B391" s="17">
        <f>IF(ISBLANK('DOE21E-NREL'!T33),"",'DOE21E-NREL'!T33)</f>
        <v>1.0500000000000001E-2</v>
      </c>
      <c r="C391" s="17">
        <f>IF(ISBLANK('DOE21E-CIEMAT'!T33),"",'DOE21E-CIEMAT'!T33)</f>
        <v>1.04E-2</v>
      </c>
      <c r="D391" s="17">
        <f>IF(ISBLANK('CLM2000'!T33),"",'CLM2000'!T33)</f>
        <v>1.0699999999999999E-2</v>
      </c>
      <c r="E391" s="17">
        <f>IF(ISBLANK('TRN-id'!T33),"",'TRN-id'!T33)</f>
        <v>1.0470800000000001E-2</v>
      </c>
      <c r="F391" s="17">
        <f>IF(ISBLANK('TRN-re'!T33),"",'TRN-re'!T33)</f>
        <v>1.04E-2</v>
      </c>
      <c r="G391" s="17">
        <f>IF(ISBLANK('Analytical-TUD'!T33),"",'Analytical-TUD'!T33)</f>
        <v>1.0366858021729E-2</v>
      </c>
      <c r="H391" s="17" t="str">
        <f>IF(ISBLANK('Analytical-HTAL1'!T33),"",'Analytical-HTAL1'!T33)</f>
        <v/>
      </c>
      <c r="I391" s="17">
        <f>IF(ISBLANK('Analytical-HTAL2'!T33),"",'Analytical-HTAL2'!T33)</f>
        <v>1.0448000000000001E-2</v>
      </c>
      <c r="J391" s="17">
        <f>IF(ISBLANK('CA-SIS'!T33),"",'CA-SIS'!T33)</f>
        <v>0.106</v>
      </c>
      <c r="K391" s="17">
        <f>IF(ISBLANK('E+V1'!T33),"",'E+V1'!T33)</f>
        <v>1.0471733E-2</v>
      </c>
      <c r="L391" s="17" t="str">
        <f>IF(ISBLANK(YourData!T33),"",YourData!T33)</f>
        <v/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customFormat="false" ht="16">
      <c r="A392" s="17" t="s">
        <v>325</v>
      </c>
      <c r="B392" s="17">
        <f>IF(ISBLANK('DOE21E-NREL'!T34),"",'DOE21E-NREL'!T34)</f>
        <v>1.6299999999999999E-2</v>
      </c>
      <c r="C392" s="17">
        <f>IF(ISBLANK('DOE21E-CIEMAT'!T34),"",'DOE21E-CIEMAT'!T34)</f>
        <v>1.6500000000000001E-2</v>
      </c>
      <c r="D392" s="17">
        <f>IF(ISBLANK('CLM2000'!T34),"",'CLM2000'!T34)</f>
        <v>1.6400000000000001E-2</v>
      </c>
      <c r="E392" s="17">
        <f>IF(ISBLANK('TRN-id'!T34),"",'TRN-id'!T34)</f>
        <v>1.6309700000000101E-2</v>
      </c>
      <c r="F392" s="17">
        <f>IF(ISBLANK('TRN-re'!T34),"",'TRN-re'!T34)</f>
        <v>1.6129999999999999E-2</v>
      </c>
      <c r="G392" s="17">
        <f>IF(ISBLANK('Analytical-TUD'!T34),"",'Analytical-TUD'!T34)</f>
        <v>1.61900653213107E-2</v>
      </c>
      <c r="H392" s="17" t="str">
        <f>IF(ISBLANK('Analytical-HTAL1'!T34),"",'Analytical-HTAL1'!T34)</f>
        <v/>
      </c>
      <c r="I392" s="17">
        <f>IF(ISBLANK('Analytical-HTAL2'!T34),"",'Analytical-HTAL2'!T34)</f>
        <v>1.6222E-2</v>
      </c>
      <c r="J392" s="17">
        <f>IF(ISBLANK('CA-SIS'!T34),"",'CA-SIS'!T34)</f>
        <v>1.6199999999999999E-2</v>
      </c>
      <c r="K392" s="17">
        <f>IF(ISBLANK('E+V1'!T34),"",'E+V1'!T34)</f>
        <v>1.6057106000000002E-2</v>
      </c>
      <c r="L392" s="17" t="str">
        <f>IF(ISBLANK(YourData!T34),"",YourData!T34)</f>
        <v/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customFormat="false" ht="16">
      <c r="A393" s="17" t="s">
        <v>326</v>
      </c>
      <c r="B393" s="17">
        <f>IF(ISBLANK('DOE21E-NREL'!T35),"",'DOE21E-NREL'!T35)</f>
        <v>1.61E-2</v>
      </c>
      <c r="C393" s="17">
        <f>IF(ISBLANK('DOE21E-CIEMAT'!T35),"",'DOE21E-CIEMAT'!T35)</f>
        <v>1.6299999999999999E-2</v>
      </c>
      <c r="D393" s="17">
        <f>IF(ISBLANK('CLM2000'!T35),"",'CLM2000'!T35)</f>
        <v>1.7000000000000001E-2</v>
      </c>
      <c r="E393" s="17">
        <f>IF(ISBLANK('TRN-id'!T35),"",'TRN-id'!T35)</f>
        <v>1.6151200000000001E-2</v>
      </c>
      <c r="F393" s="17">
        <f>IF(ISBLANK('TRN-re'!T35),"",'TRN-re'!T35)</f>
        <v>1.6080000000000001E-2</v>
      </c>
      <c r="G393" s="17">
        <f>IF(ISBLANK('Analytical-TUD'!T35),"",'Analytical-TUD'!T35)</f>
        <v>1.6056292778942799E-2</v>
      </c>
      <c r="H393" s="17" t="str">
        <f>IF(ISBLANK('Analytical-HTAL1'!T35),"",'Analytical-HTAL1'!T35)</f>
        <v/>
      </c>
      <c r="I393" s="17">
        <f>IF(ISBLANK('Analytical-HTAL2'!T35),"",'Analytical-HTAL2'!T35)</f>
        <v>1.6052E-2</v>
      </c>
      <c r="J393" s="17">
        <f>IF(ISBLANK('CA-SIS'!T35),"",'CA-SIS'!T35)</f>
        <v>1.61E-2</v>
      </c>
      <c r="K393" s="17">
        <f>IF(ISBLANK('E+V1'!T35),"",'E+V1'!T35)</f>
        <v>1.5921911E-2</v>
      </c>
      <c r="L393" s="17" t="str">
        <f>IF(ISBLANK(YourData!T35),"",YourData!T35)</f>
        <v/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customFormat="false" ht="16">
      <c r="A394" s="17" t="s">
        <v>327</v>
      </c>
      <c r="B394" s="17">
        <f>IF(ISBLANK('DOE21E-NREL'!T36),"",'DOE21E-NREL'!T36)</f>
        <v>1.5800000000000002E-2</v>
      </c>
      <c r="C394" s="17">
        <f>IF(ISBLANK('DOE21E-CIEMAT'!T36),"",'DOE21E-CIEMAT'!T36)</f>
        <v>1.61E-2</v>
      </c>
      <c r="D394" s="17">
        <f>IF(ISBLANK('CLM2000'!T36),"",'CLM2000'!T36)</f>
        <v>1.61E-2</v>
      </c>
      <c r="E394" s="17">
        <f>IF(ISBLANK('TRN-id'!T36),"",'TRN-id'!T36)</f>
        <v>1.59210999999999E-2</v>
      </c>
      <c r="F394" s="17">
        <f>IF(ISBLANK('TRN-re'!T36),"",'TRN-re'!T36)</f>
        <v>1.546E-2</v>
      </c>
      <c r="G394" s="17">
        <f>IF(ISBLANK('Analytical-TUD'!T36),"",'Analytical-TUD'!T36)</f>
        <v>1.5796487095375299E-2</v>
      </c>
      <c r="H394" s="17" t="str">
        <f>IF(ISBLANK('Analytical-HTAL1'!T36),"",'Analytical-HTAL1'!T36)</f>
        <v/>
      </c>
      <c r="I394" s="17">
        <f>IF(ISBLANK('Analytical-HTAL2'!T36),"",'Analytical-HTAL2'!T36)</f>
        <v>1.5885E-2</v>
      </c>
      <c r="J394" s="17">
        <f>IF(ISBLANK('CA-SIS'!T36),"",'CA-SIS'!T36)</f>
        <v>1.6E-2</v>
      </c>
      <c r="K394" s="17">
        <f>IF(ISBLANK('E+V1'!T36),"",'E+V1'!T36)</f>
        <v>1.5683434999999999E-2</v>
      </c>
      <c r="L394" s="17" t="str">
        <f>IF(ISBLANK(YourData!T36),"",YourData!T36)</f>
        <v/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customFormat="false" ht="16">
      <c r="A395" s="17" t="s">
        <v>328</v>
      </c>
      <c r="B395" s="17">
        <f>IF(ISBLANK('DOE21E-NREL'!T37),"",'DOE21E-NREL'!T37)</f>
        <v>1.5299999999999999E-2</v>
      </c>
      <c r="C395" s="17">
        <f>IF(ISBLANK('DOE21E-CIEMAT'!T37),"",'DOE21E-CIEMAT'!T37)</f>
        <v>1.5599999999999999E-2</v>
      </c>
      <c r="D395" s="17">
        <f>IF(ISBLANK('CLM2000'!T37),"",'CLM2000'!T37)</f>
        <v>1.6400000000000001E-2</v>
      </c>
      <c r="E395" s="17">
        <f>IF(ISBLANK('TRN-id'!T37),"",'TRN-id'!T37)</f>
        <v>1.5469899999999899E-2</v>
      </c>
      <c r="F395" s="17">
        <f>IF(ISBLANK('TRN-re'!T37),"",'TRN-re'!T37)</f>
        <v>1.5140000000000001E-2</v>
      </c>
      <c r="G395" s="17">
        <f>IF(ISBLANK('Analytical-TUD'!T37),"",'Analytical-TUD'!T37)</f>
        <v>1.53677362803268E-2</v>
      </c>
      <c r="H395" s="17" t="str">
        <f>IF(ISBLANK('Analytical-HTAL1'!T37),"",'Analytical-HTAL1'!T37)</f>
        <v/>
      </c>
      <c r="I395" s="17">
        <f>IF(ISBLANK('Analytical-HTAL2'!T37),"",'Analytical-HTAL2'!T37)</f>
        <v>1.5434E-2</v>
      </c>
      <c r="J395" s="17">
        <f>IF(ISBLANK('CA-SIS'!T37),"",'CA-SIS'!T37)</f>
        <v>1.5599999999999999E-2</v>
      </c>
      <c r="K395" s="17">
        <f>IF(ISBLANK('E+V1'!T37),"",'E+V1'!T37)</f>
        <v>1.5281328E-2</v>
      </c>
      <c r="L395" s="17" t="str">
        <f>IF(ISBLANK(YourData!T37),"",YourData!T37)</f>
        <v/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customFormat="false" ht="16">
      <c r="A396" s="17" t="s">
        <v>329</v>
      </c>
      <c r="B396" s="17">
        <f>IF(ISBLANK('DOE21E-NREL'!T38),"",'DOE21E-NREL'!T38)</f>
        <v>1.0999999999999999E-2</v>
      </c>
      <c r="C396" s="17">
        <f>IF(ISBLANK('DOE21E-CIEMAT'!T38),"",'DOE21E-CIEMAT'!T38)</f>
        <v>1.09E-2</v>
      </c>
      <c r="D396" s="17">
        <f>IF(ISBLANK('CLM2000'!T38),"",'CLM2000'!T38)</f>
        <v>1.15E-2</v>
      </c>
      <c r="E396" s="17">
        <f>IF(ISBLANK('TRN-id'!T38),"",'TRN-id'!T38)</f>
        <v>1.12810999999999E-2</v>
      </c>
      <c r="F396" s="17">
        <f>IF(ISBLANK('TRN-re'!T38),"",'TRN-re'!T38)</f>
        <v>1.128E-2</v>
      </c>
      <c r="G396" s="17">
        <f>IF(ISBLANK('Analytical-TUD'!T38),"",'Analytical-TUD'!T38)</f>
        <v>1.1129123873682501E-2</v>
      </c>
      <c r="H396" s="17" t="str">
        <f>IF(ISBLANK('Analytical-HTAL1'!T38),"",'Analytical-HTAL1'!T38)</f>
        <v/>
      </c>
      <c r="I396" s="17">
        <f>IF(ISBLANK('Analytical-HTAL2'!T38),"",'Analytical-HTAL2'!T38)</f>
        <v>1.1098999999999999E-2</v>
      </c>
      <c r="J396" s="17">
        <f>IF(ISBLANK('CA-SIS'!T38),"",'CA-SIS'!T38)</f>
        <v>1.1299999999999999E-2</v>
      </c>
      <c r="K396" s="17">
        <f>IF(ISBLANK('E+V1'!T38),"",'E+V1'!T38)</f>
        <v>1.1342293E-2</v>
      </c>
      <c r="L396" s="17" t="str">
        <f>IF(ISBLANK(YourData!T38),"",YourData!T38)</f>
        <v/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8" spans="1:1" customFormat="false" ht="16">
      <c r="A398" s="1"/>
    </row>
    <row r="399" spans="2:28" customFormat="false" ht="16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1" customFormat="false" ht="16">
      <c r="A400" s="1" t="s">
        <v>72</v>
      </c>
    </row>
    <row r="401" spans="2:28" customFormat="false" ht="16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1" customFormat="false">
      <c r="A402" t="s">
        <v>73</v>
      </c>
    </row>
    <row r="403" spans="1:1" customFormat="false" ht="16">
      <c r="A403" s="2"/>
    </row>
    <row r="404" spans="1:28" customFormat="false" ht="16">
      <c r="A404" s="2"/>
      <c r="B404" s="11" t="s">
        <v>37</v>
      </c>
      <c r="C404" s="11" t="s">
        <v>37</v>
      </c>
      <c r="D404" s="11" t="s">
        <v>38</v>
      </c>
      <c r="E404" s="11" t="s">
        <v>39</v>
      </c>
      <c r="F404" s="11" t="s">
        <v>39</v>
      </c>
      <c r="G404" s="11" t="s">
        <v>40</v>
      </c>
      <c r="H404" s="11" t="s">
        <v>40</v>
      </c>
      <c r="I404" s="11" t="s">
        <v>40</v>
      </c>
      <c r="J404" s="13" t="s">
        <v>41</v>
      </c>
      <c r="K404" s="13" t="s">
        <v>42</v>
      </c>
      <c r="L404" s="13" t="str">
        <f>YourData!$J$4</f>
        <v>Tested Prg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2:28" customFormat="false" ht="16">
      <c r="B405" s="11" t="s">
        <v>43</v>
      </c>
      <c r="C405" s="11" t="s">
        <v>44</v>
      </c>
      <c r="D405" s="11" t="s">
        <v>45</v>
      </c>
      <c r="E405" s="11" t="s">
        <v>46</v>
      </c>
      <c r="F405" s="11" t="s">
        <v>47</v>
      </c>
      <c r="G405" s="11" t="s">
        <v>48</v>
      </c>
      <c r="H405" s="11" t="s">
        <v>49</v>
      </c>
      <c r="I405" s="11" t="s">
        <v>50</v>
      </c>
      <c r="J405" s="13" t="s">
        <v>253</v>
      </c>
      <c r="K405" s="13" t="s">
        <v>52</v>
      </c>
      <c r="L405" s="13" t="str">
        <f>YourData!$J$8</f>
        <v>Org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customFormat="false" ht="16">
      <c r="A406" s="15" t="s">
        <v>22</v>
      </c>
      <c r="B406" s="18">
        <f t="shared" ref="B406:L406" si="0">IF(AND(ISNUMBER(B283),ISNUMBER(B343),ISNUMBER(B223)),(B283-B343)/B223,"")</f>
        <v>1.2466712636305796E-3</v>
      </c>
      <c r="C406" s="18">
        <f t="shared" si="0"/>
        <v>1.5062294272547483E-3</v>
      </c>
      <c r="D406" s="18">
        <f t="shared" si="0"/>
        <v>8.3717036416901627E-4</v>
      </c>
      <c r="E406" s="18">
        <f t="shared" si="0"/>
        <v>0</v>
      </c>
      <c r="F406" s="18">
        <f t="shared" si="0"/>
        <v>0</v>
      </c>
      <c r="G406" s="18">
        <f t="shared" si="0"/>
        <v>0</v>
      </c>
      <c r="H406" s="18" t="str">
        <f t="shared" si="0"/>
        <v/>
      </c>
      <c r="I406" s="18">
        <f t="shared" si="0"/>
        <v>1.2552301255238033E-4</v>
      </c>
      <c r="J406" s="18">
        <f t="shared" si="0"/>
        <v>0</v>
      </c>
      <c r="K406" s="18">
        <f t="shared" si="0"/>
        <v>2.6072134488801147E-3</v>
      </c>
      <c r="L406" s="18" t="str">
        <f t="shared" si="0"/>
        <v/>
      </c>
      <c r="R406" s="15"/>
      <c r="S406" s="15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customFormat="false" ht="16">
      <c r="A407" s="15" t="s">
        <v>23</v>
      </c>
      <c r="B407" s="18">
        <f t="shared" ref="B407:L407" si="1">IF(AND(ISNUMBER(B284),ISNUMBER(B344),ISNUMBER(B224)),(B284-B344)/B224,"")</f>
        <v>1.171431334622825E-3</v>
      </c>
      <c r="C407" s="18">
        <f t="shared" si="1"/>
        <v>1.7378068171962624E-3</v>
      </c>
      <c r="D407" s="18">
        <f t="shared" si="1"/>
        <v>1.0472770795930623E-2</v>
      </c>
      <c r="E407" s="18">
        <f t="shared" si="1"/>
        <v>0</v>
      </c>
      <c r="F407" s="18">
        <f t="shared" si="1"/>
        <v>1.0591988786197744E-2</v>
      </c>
      <c r="G407" s="18">
        <f t="shared" si="1"/>
        <v>0</v>
      </c>
      <c r="H407" s="18" t="str">
        <f t="shared" si="1"/>
        <v/>
      </c>
      <c r="I407" s="18">
        <f t="shared" si="1"/>
        <v>3.8461538461540798E-4</v>
      </c>
      <c r="J407" s="18">
        <f t="shared" si="1"/>
        <v>0</v>
      </c>
      <c r="K407" s="18">
        <f t="shared" si="1"/>
        <v>2.773085255190981E-3</v>
      </c>
      <c r="L407" s="18" t="str">
        <f t="shared" si="1"/>
        <v/>
      </c>
      <c r="R407" s="15"/>
      <c r="S407" s="15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customFormat="false" ht="16">
      <c r="A408" s="15" t="s">
        <v>24</v>
      </c>
      <c r="B408" s="18">
        <f t="shared" ref="B408:L408" si="2">IF(AND(ISNUMBER(B285),ISNUMBER(B345),ISNUMBER(B225)),(B285-B345)/B225,"")</f>
        <v>1.1040574109853721E-3</v>
      </c>
      <c r="C408" s="18">
        <f t="shared" si="2"/>
        <v>7.9758432718113434E-4</v>
      </c>
      <c r="D408" s="18">
        <f t="shared" si="2"/>
        <v>3.6211699164345129E-3</v>
      </c>
      <c r="E408" s="18">
        <f t="shared" si="2"/>
        <v>0</v>
      </c>
      <c r="F408" s="18">
        <f t="shared" si="2"/>
        <v>1.2271106956412344E-2</v>
      </c>
      <c r="G408" s="18">
        <f t="shared" si="2"/>
        <v>0</v>
      </c>
      <c r="H408" s="18" t="str">
        <f t="shared" si="2"/>
        <v/>
      </c>
      <c r="I408" s="18">
        <f t="shared" si="2"/>
        <v>3.0640668523679694E-4</v>
      </c>
      <c r="J408" s="18">
        <f t="shared" si="2"/>
        <v>0</v>
      </c>
      <c r="K408" s="18">
        <f t="shared" si="2"/>
        <v>2.7414562648977714E-3</v>
      </c>
      <c r="L408" s="18" t="str">
        <f t="shared" si="2"/>
        <v/>
      </c>
      <c r="R408" s="15"/>
      <c r="S408" s="15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customFormat="false" ht="16">
      <c r="A409" s="15" t="s">
        <v>25</v>
      </c>
      <c r="B409" s="18">
        <f t="shared" ref="B409:L409" si="3">IF(AND(ISNUMBER(B286),ISNUMBER(B346),ISNUMBER(B226)),(B286-B346)/B226,"")</f>
        <v>8.7045570916539309E-3</v>
      </c>
      <c r="C409" s="18">
        <f t="shared" si="3"/>
        <v>1.2602126366950213E-2</v>
      </c>
      <c r="D409" s="18">
        <f t="shared" si="3"/>
        <v>3.8239916186485048E-2</v>
      </c>
      <c r="E409" s="18">
        <f t="shared" si="3"/>
        <v>0</v>
      </c>
      <c r="F409" s="18">
        <f t="shared" si="3"/>
        <v>0.17198141493052979</v>
      </c>
      <c r="G409" s="18">
        <f t="shared" si="3"/>
        <v>0</v>
      </c>
      <c r="H409" s="18" t="str">
        <f t="shared" si="3"/>
        <v/>
      </c>
      <c r="I409" s="18">
        <f t="shared" si="3"/>
        <v>-5.2356020942402616E-5</v>
      </c>
      <c r="J409" s="18">
        <f t="shared" si="3"/>
        <v>0</v>
      </c>
      <c r="K409" s="18">
        <f t="shared" si="3"/>
        <v>3.7428093596749753E-3</v>
      </c>
      <c r="L409" s="18" t="str">
        <f t="shared" si="3"/>
        <v/>
      </c>
      <c r="R409" s="15"/>
      <c r="S409" s="15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customFormat="false" ht="16">
      <c r="A410" s="15" t="s">
        <v>26</v>
      </c>
      <c r="B410" s="18">
        <f t="shared" ref="B410:L410" si="4">IF(AND(ISNUMBER(B287),ISNUMBER(B347),ISNUMBER(B227)),(B287-B347)/B227,"")</f>
        <v>1.8920812894183694E-2</v>
      </c>
      <c r="C410" s="18">
        <f t="shared" si="4"/>
        <v>1.0989348564371781E-2</v>
      </c>
      <c r="D410" s="18">
        <f t="shared" si="4"/>
        <v>5.5961960497439657E-2</v>
      </c>
      <c r="E410" s="18">
        <f t="shared" si="4"/>
        <v>0</v>
      </c>
      <c r="F410" s="18">
        <f t="shared" si="4"/>
        <v>0.20432642260621531</v>
      </c>
      <c r="G410" s="18">
        <f t="shared" si="4"/>
        <v>0</v>
      </c>
      <c r="H410" s="18" t="str">
        <f t="shared" si="4"/>
        <v/>
      </c>
      <c r="I410" s="18">
        <f t="shared" si="4"/>
        <v>3.6101083032406836E-5</v>
      </c>
      <c r="J410" s="18">
        <f t="shared" si="4"/>
        <v>0</v>
      </c>
      <c r="K410" s="18">
        <f t="shared" si="4"/>
        <v>3.8003933362935134E-3</v>
      </c>
      <c r="L410" s="18" t="str">
        <f t="shared" si="4"/>
        <v/>
      </c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customFormat="false" ht="16">
      <c r="A411" s="15" t="s">
        <v>27</v>
      </c>
      <c r="B411" s="18">
        <f t="shared" ref="B411:L411" si="5">IF(AND(ISNUMBER(B288),ISNUMBER(B348),ISNUMBER(B228)),(B288-B348)/B228,"")</f>
        <v>4.8648648648649288E-3</v>
      </c>
      <c r="C411" s="18">
        <f t="shared" si="5"/>
        <v>1.4673919563735088E-3</v>
      </c>
      <c r="D411" s="18">
        <f t="shared" si="5"/>
        <v>2.75482093663906E-3</v>
      </c>
      <c r="E411" s="18">
        <f t="shared" si="5"/>
        <v>0</v>
      </c>
      <c r="F411" s="18">
        <f t="shared" si="5"/>
        <v>9.275937526151419E-3</v>
      </c>
      <c r="G411" s="18">
        <f t="shared" si="5"/>
        <v>0</v>
      </c>
      <c r="H411" s="18" t="str">
        <f t="shared" si="5"/>
        <v/>
      </c>
      <c r="I411" s="18">
        <f t="shared" si="5"/>
        <v>9.6418732782376881E-4</v>
      </c>
      <c r="J411" s="18">
        <f t="shared" si="5"/>
        <v>2.7624309392264602E-3</v>
      </c>
      <c r="K411" s="18">
        <f t="shared" si="5"/>
        <v>1.0553261204069667E-2</v>
      </c>
      <c r="L411" s="18" t="str">
        <f t="shared" si="5"/>
        <v/>
      </c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customFormat="false" ht="16">
      <c r="A412" s="15" t="s">
        <v>28</v>
      </c>
      <c r="B412" s="18">
        <f t="shared" ref="B412:L412" si="6">IF(AND(ISNUMBER(B289),ISNUMBER(B349),ISNUMBER(B229)),(B289-B349)/B229,"")</f>
        <v>3.2911392405063039E-3</v>
      </c>
      <c r="C412" s="18">
        <f t="shared" si="6"/>
        <v>1.0614387707589845E-3</v>
      </c>
      <c r="D412" s="18">
        <f t="shared" si="6"/>
        <v>5.2083333333333382E-3</v>
      </c>
      <c r="E412" s="18">
        <f t="shared" si="6"/>
        <v>0</v>
      </c>
      <c r="F412" s="18">
        <f t="shared" si="6"/>
        <v>1.0192560945875367E-2</v>
      </c>
      <c r="G412" s="18">
        <f t="shared" si="6"/>
        <v>0</v>
      </c>
      <c r="H412" s="18" t="str">
        <f t="shared" si="6"/>
        <v/>
      </c>
      <c r="I412" s="18">
        <f t="shared" si="6"/>
        <v>2.6041666666663799E-4</v>
      </c>
      <c r="J412" s="18">
        <f t="shared" si="6"/>
        <v>2.6041666666666114E-3</v>
      </c>
      <c r="K412" s="18">
        <f t="shared" si="6"/>
        <v>1.1024491225244236E-2</v>
      </c>
      <c r="L412" s="18" t="str">
        <f t="shared" si="6"/>
        <v/>
      </c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customFormat="false" ht="16">
      <c r="A413" s="15" t="s">
        <v>29</v>
      </c>
      <c r="B413" s="18">
        <f t="shared" ref="B413:L413" si="7">IF(AND(ISNUMBER(B290),ISNUMBER(B350),ISNUMBER(B230)),(B290-B350)/B230,"")</f>
        <v>2.6798316970547006E-3</v>
      </c>
      <c r="C413" s="18">
        <f t="shared" si="7"/>
        <v>1.2002134580198639E-3</v>
      </c>
      <c r="D413" s="18">
        <f t="shared" si="7"/>
        <v>3.4246575342466545E-3</v>
      </c>
      <c r="E413" s="18">
        <f t="shared" si="7"/>
        <v>0</v>
      </c>
      <c r="F413" s="18">
        <f t="shared" si="7"/>
        <v>8.4429029948941588E-3</v>
      </c>
      <c r="G413" s="18">
        <f t="shared" si="7"/>
        <v>0</v>
      </c>
      <c r="H413" s="18" t="str">
        <f t="shared" si="7"/>
        <v/>
      </c>
      <c r="I413" s="18">
        <f t="shared" si="7"/>
        <v>3.0716723549477094E-4</v>
      </c>
      <c r="J413" s="18">
        <f t="shared" si="7"/>
        <v>1.027397260273966E-2</v>
      </c>
      <c r="K413" s="18">
        <f t="shared" si="7"/>
        <v>1.1921466864934066E-2</v>
      </c>
      <c r="L413" s="18" t="str">
        <f t="shared" si="7"/>
        <v/>
      </c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customFormat="false" ht="16">
      <c r="A414" s="15" t="s">
        <v>30</v>
      </c>
      <c r="B414" s="18">
        <f t="shared" ref="B414:L414" si="8">IF(AND(ISNUMBER(B291),ISNUMBER(B351),ISNUMBER(B231)),(B291-B351)/B231,"")</f>
        <v>4.0264595916018955E-3</v>
      </c>
      <c r="C414" s="18">
        <f t="shared" si="8"/>
        <v>2.146617087412434E-3</v>
      </c>
      <c r="D414" s="18">
        <f t="shared" si="8"/>
        <v>5.8997050147492677E-3</v>
      </c>
      <c r="E414" s="18">
        <f t="shared" si="8"/>
        <v>0</v>
      </c>
      <c r="F414" s="18">
        <f t="shared" si="8"/>
        <v>4.3443649198973172E-2</v>
      </c>
      <c r="G414" s="18">
        <f t="shared" si="8"/>
        <v>0</v>
      </c>
      <c r="H414" s="18" t="str">
        <f t="shared" si="8"/>
        <v/>
      </c>
      <c r="I414" s="18">
        <f t="shared" si="8"/>
        <v>2.6548672566375304E-4</v>
      </c>
      <c r="J414" s="18">
        <f t="shared" si="8"/>
        <v>0</v>
      </c>
      <c r="K414" s="18">
        <f t="shared" si="8"/>
        <v>1.5182551632220669E-2</v>
      </c>
      <c r="L414" s="18" t="str">
        <f t="shared" si="8"/>
        <v/>
      </c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customFormat="false" ht="16">
      <c r="A415" s="15" t="s">
        <v>31</v>
      </c>
      <c r="B415" s="18">
        <f t="shared" ref="B415:L415" si="9">IF(AND(ISNUMBER(B292),ISNUMBER(B352),ISNUMBER(B232)),(B292-B352)/B232,"")</f>
        <v>9.6870342771981383E-3</v>
      </c>
      <c r="C415" s="18">
        <f t="shared" si="9"/>
        <v>2.3307330688998426E-3</v>
      </c>
      <c r="D415" s="18">
        <f t="shared" si="9"/>
        <v>2.4752475247524224E-3</v>
      </c>
      <c r="E415" s="18">
        <f t="shared" si="9"/>
        <v>0</v>
      </c>
      <c r="F415" s="18">
        <f t="shared" si="9"/>
        <v>1.1686614575430243E-2</v>
      </c>
      <c r="G415" s="18">
        <f t="shared" si="9"/>
        <v>0</v>
      </c>
      <c r="H415" s="18" t="str">
        <f t="shared" si="9"/>
        <v/>
      </c>
      <c r="I415" s="18">
        <f t="shared" si="9"/>
        <v>4.9504950495153978E-5</v>
      </c>
      <c r="J415" s="18">
        <f t="shared" si="9"/>
        <v>4.9504950495048447E-3</v>
      </c>
      <c r="K415" s="18">
        <f t="shared" si="9"/>
        <v>2.9330604314412336E-2</v>
      </c>
      <c r="L415" s="18" t="str">
        <f t="shared" si="9"/>
        <v/>
      </c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customFormat="false" ht="16">
      <c r="A416" s="15" t="s">
        <v>32</v>
      </c>
      <c r="B416" s="18">
        <f t="shared" ref="B416:L416" si="10">IF(AND(ISNUMBER(B293),ISNUMBER(B353),ISNUMBER(B233)),(B293-B353)/B233,"")</f>
        <v>1.0272636467351154E-2</v>
      </c>
      <c r="C416" s="18">
        <f t="shared" si="10"/>
        <v>2.3596681046479306E-3</v>
      </c>
      <c r="D416" s="18">
        <f t="shared" si="10"/>
        <v>3.5087719298246421E-3</v>
      </c>
      <c r="E416" s="18">
        <f t="shared" si="10"/>
        <v>0</v>
      </c>
      <c r="F416" s="18">
        <f t="shared" si="10"/>
        <v>9.107765527982729E-3</v>
      </c>
      <c r="G416" s="18">
        <f t="shared" si="10"/>
        <v>0</v>
      </c>
      <c r="H416" s="18" t="str">
        <f t="shared" si="10"/>
        <v/>
      </c>
      <c r="I416" s="18">
        <f t="shared" si="10"/>
        <v>1.7543859649128666E-4</v>
      </c>
      <c r="J416" s="18">
        <f t="shared" si="10"/>
        <v>7.017543859649129E-3</v>
      </c>
      <c r="K416" s="18">
        <f t="shared" si="10"/>
        <v>3.4251659944408222E-2</v>
      </c>
      <c r="L416" s="18" t="str">
        <f t="shared" si="10"/>
        <v/>
      </c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customFormat="false" ht="16">
      <c r="A417" s="15" t="s">
        <v>33</v>
      </c>
      <c r="B417" s="18">
        <f t="shared" ref="B417:L417" si="11">IF(AND(ISNUMBER(B294),ISNUMBER(B354),ISNUMBER(B234)),(B294-B354)/B234,"")</f>
        <v>1.8802429852473226E-2</v>
      </c>
      <c r="C417" s="18">
        <f t="shared" si="11"/>
        <v>7.1705148429656992E-3</v>
      </c>
      <c r="D417" s="18">
        <f t="shared" si="11"/>
        <v>2.3460410557184772E-2</v>
      </c>
      <c r="E417" s="18">
        <f t="shared" si="11"/>
        <v>0</v>
      </c>
      <c r="F417" s="18">
        <f t="shared" si="11"/>
        <v>0.10066333965302861</v>
      </c>
      <c r="G417" s="18">
        <f t="shared" si="11"/>
        <v>0</v>
      </c>
      <c r="H417" s="18" t="str">
        <f t="shared" si="11"/>
        <v/>
      </c>
      <c r="I417" s="18">
        <f t="shared" si="11"/>
        <v>-8.7976539589368005E-5</v>
      </c>
      <c r="J417" s="18">
        <f t="shared" si="11"/>
        <v>0</v>
      </c>
      <c r="K417" s="18">
        <f t="shared" si="11"/>
        <v>3.9562611514274232E-2</v>
      </c>
      <c r="L417" s="18" t="str">
        <f t="shared" si="11"/>
        <v/>
      </c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customFormat="false" ht="16">
      <c r="A418" s="15" t="s">
        <v>34</v>
      </c>
      <c r="B418" s="18">
        <f t="shared" ref="B418:L418" si="12">IF(AND(ISNUMBER(B295),ISNUMBER(B355),ISNUMBER(B235)),(B295-B355)/B235,"")</f>
        <v>1.6688061617458151E-2</v>
      </c>
      <c r="C418" s="18">
        <f t="shared" si="12"/>
        <v>7.8107763369777644E-3</v>
      </c>
      <c r="D418" s="18">
        <f t="shared" si="12"/>
        <v>1.731601731601733E-2</v>
      </c>
      <c r="E418" s="18">
        <f t="shared" si="12"/>
        <v>0</v>
      </c>
      <c r="F418" s="18">
        <f t="shared" si="12"/>
        <v>8.6060087584807474E-2</v>
      </c>
      <c r="G418" s="18">
        <f t="shared" si="12"/>
        <v>0</v>
      </c>
      <c r="H418" s="18" t="str">
        <f t="shared" si="12"/>
        <v/>
      </c>
      <c r="I418" s="18">
        <f t="shared" si="12"/>
        <v>1.2987012987001944E-4</v>
      </c>
      <c r="J418" s="18">
        <f t="shared" si="12"/>
        <v>0</v>
      </c>
      <c r="K418" s="18">
        <f t="shared" si="12"/>
        <v>4.3389019274854841E-2</v>
      </c>
      <c r="L418" s="18" t="str">
        <f t="shared" si="12"/>
        <v/>
      </c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customFormat="false" ht="16">
      <c r="A419" s="15" t="s">
        <v>35</v>
      </c>
      <c r="B419" s="18">
        <f t="shared" ref="B419:L419" si="13">IF(AND(ISNUMBER(B296),ISNUMBER(B356),ISNUMBER(B236)),(B296-B356)/B236,"")</f>
        <v>5.1240560949299156E-3</v>
      </c>
      <c r="C419" s="18">
        <f t="shared" si="13"/>
        <v>-1.2839108978446828E-5</v>
      </c>
      <c r="D419" s="18">
        <f t="shared" si="13"/>
        <v>0</v>
      </c>
      <c r="E419" s="18">
        <f t="shared" si="13"/>
        <v>0</v>
      </c>
      <c r="F419" s="18">
        <f t="shared" si="13"/>
        <v>0</v>
      </c>
      <c r="G419" s="18">
        <f t="shared" si="13"/>
        <v>0</v>
      </c>
      <c r="H419" s="18" t="str">
        <f t="shared" si="13"/>
        <v/>
      </c>
      <c r="I419" s="18">
        <f t="shared" si="13"/>
        <v>8.2872928176847788E-5</v>
      </c>
      <c r="J419" s="18">
        <f t="shared" si="13"/>
        <v>5.5248618784530436E-3</v>
      </c>
      <c r="K419" s="18">
        <f t="shared" si="13"/>
        <v>1.1968005828199766E-2</v>
      </c>
      <c r="L419" s="18" t="str">
        <f t="shared" si="13"/>
        <v/>
      </c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2" spans="1:1" customFormat="false">
      <c r="A422" t="s">
        <v>74</v>
      </c>
    </row>
    <row r="423" spans="1:1" customFormat="false" ht="16">
      <c r="A423" s="2"/>
    </row>
    <row r="424" spans="1:28" customFormat="false" ht="16">
      <c r="A424" s="2"/>
      <c r="B424" s="11" t="s">
        <v>37</v>
      </c>
      <c r="C424" s="11" t="s">
        <v>37</v>
      </c>
      <c r="D424" s="11" t="s">
        <v>38</v>
      </c>
      <c r="E424" s="11" t="s">
        <v>39</v>
      </c>
      <c r="F424" s="11" t="s">
        <v>39</v>
      </c>
      <c r="G424" s="11" t="s">
        <v>40</v>
      </c>
      <c r="H424" s="11" t="s">
        <v>40</v>
      </c>
      <c r="I424" s="11" t="s">
        <v>40</v>
      </c>
      <c r="J424" s="13" t="s">
        <v>41</v>
      </c>
      <c r="K424" s="13" t="s">
        <v>42</v>
      </c>
      <c r="L424" s="13" t="str">
        <f>YourData!$J$4</f>
        <v>Tested Prg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2:28" customFormat="false" ht="16">
      <c r="B425" s="11" t="s">
        <v>43</v>
      </c>
      <c r="C425" s="11" t="s">
        <v>44</v>
      </c>
      <c r="D425" s="11" t="s">
        <v>45</v>
      </c>
      <c r="E425" s="11" t="s">
        <v>46</v>
      </c>
      <c r="F425" s="11" t="s">
        <v>47</v>
      </c>
      <c r="G425" s="11" t="s">
        <v>48</v>
      </c>
      <c r="H425" s="11" t="s">
        <v>49</v>
      </c>
      <c r="I425" s="11" t="s">
        <v>50</v>
      </c>
      <c r="J425" s="13" t="s">
        <v>253</v>
      </c>
      <c r="K425" s="13" t="s">
        <v>52</v>
      </c>
      <c r="L425" s="13" t="str">
        <f>YourData!$J$8</f>
        <v>Org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customFormat="false" ht="16">
      <c r="A426" s="16" t="s">
        <v>22</v>
      </c>
      <c r="B426" s="18">
        <f t="shared" ref="B426:L426" si="14">IF(AND(ISNUMBER(B303),ISNUMBER(B363),ISNUMBER(B243)),(B303-B363)/B243,"")</f>
        <v>0</v>
      </c>
      <c r="C426" s="18">
        <f t="shared" si="14"/>
        <v>0</v>
      </c>
      <c r="D426" s="18">
        <f t="shared" si="14"/>
        <v>0</v>
      </c>
      <c r="E426" s="18">
        <f t="shared" si="14"/>
        <v>0</v>
      </c>
      <c r="F426" s="18">
        <f t="shared" si="14"/>
        <v>4.9481766852518309E-2</v>
      </c>
      <c r="G426" s="18">
        <f t="shared" si="14"/>
        <v>0</v>
      </c>
      <c r="H426" s="18" t="str">
        <f t="shared" si="14"/>
        <v/>
      </c>
      <c r="I426" s="18">
        <f t="shared" si="14"/>
        <v>1.7104789341015599E-3</v>
      </c>
      <c r="J426" s="18">
        <f t="shared" si="14"/>
        <v>0</v>
      </c>
      <c r="K426" s="18">
        <f t="shared" si="14"/>
        <v>1.936944594651789E-5</v>
      </c>
      <c r="L426" s="18" t="str">
        <f t="shared" si="14"/>
        <v/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customFormat="false" ht="16">
      <c r="A427" s="16" t="s">
        <v>23</v>
      </c>
      <c r="B427" s="18">
        <f t="shared" ref="B427:L427" si="15">IF(AND(ISNUMBER(B304),ISNUMBER(B364),ISNUMBER(B244)),(B304-B364)/B244,"")</f>
        <v>0</v>
      </c>
      <c r="C427" s="18">
        <f t="shared" si="15"/>
        <v>0</v>
      </c>
      <c r="D427" s="18">
        <f t="shared" si="15"/>
        <v>0</v>
      </c>
      <c r="E427" s="18">
        <f t="shared" si="15"/>
        <v>0</v>
      </c>
      <c r="F427" s="18">
        <f t="shared" si="15"/>
        <v>4.7948491523252826E-2</v>
      </c>
      <c r="G427" s="18">
        <f t="shared" si="15"/>
        <v>0</v>
      </c>
      <c r="H427" s="18" t="str">
        <f t="shared" si="15"/>
        <v/>
      </c>
      <c r="I427" s="18">
        <f t="shared" si="15"/>
        <v>1.8906995588366814E-3</v>
      </c>
      <c r="J427" s="18">
        <f t="shared" si="15"/>
        <v>0</v>
      </c>
      <c r="K427" s="18">
        <f t="shared" si="15"/>
        <v>2.4324452269544267E-5</v>
      </c>
      <c r="L427" s="18" t="str">
        <f t="shared" si="15"/>
        <v/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customFormat="false" ht="16">
      <c r="A428" s="16" t="s">
        <v>24</v>
      </c>
      <c r="B428" s="18">
        <f t="shared" ref="B428:L428" si="16">IF(AND(ISNUMBER(B305),ISNUMBER(B365),ISNUMBER(B245)),(B305-B365)/B245,"")</f>
        <v>0</v>
      </c>
      <c r="C428" s="18">
        <f t="shared" si="16"/>
        <v>0</v>
      </c>
      <c r="D428" s="18">
        <f t="shared" si="16"/>
        <v>0</v>
      </c>
      <c r="E428" s="18">
        <f t="shared" si="16"/>
        <v>0</v>
      </c>
      <c r="F428" s="18">
        <f t="shared" si="16"/>
        <v>7.7183040596340541E-2</v>
      </c>
      <c r="G428" s="18">
        <f t="shared" si="16"/>
        <v>0</v>
      </c>
      <c r="H428" s="18" t="str">
        <f t="shared" si="16"/>
        <v/>
      </c>
      <c r="I428" s="18">
        <f t="shared" si="16"/>
        <v>1.7220724767894346E-3</v>
      </c>
      <c r="J428" s="18">
        <f t="shared" si="16"/>
        <v>0</v>
      </c>
      <c r="K428" s="18">
        <f t="shared" si="16"/>
        <v>1.4232209428466741E-5</v>
      </c>
      <c r="L428" s="18" t="str">
        <f t="shared" si="16"/>
        <v/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customFormat="false" ht="16">
      <c r="A429" s="16" t="s">
        <v>25</v>
      </c>
      <c r="B429" s="18">
        <f t="shared" ref="B429:L429" si="17">IF(AND(ISNUMBER(B306),ISNUMBER(B366),ISNUMBER(B246)),(B306-B366)/B246,"")</f>
        <v>0</v>
      </c>
      <c r="C429" s="18">
        <f t="shared" si="17"/>
        <v>0</v>
      </c>
      <c r="D429" s="18">
        <f t="shared" si="17"/>
        <v>0</v>
      </c>
      <c r="E429" s="18">
        <f t="shared" si="17"/>
        <v>0</v>
      </c>
      <c r="F429" s="18">
        <f t="shared" si="17"/>
        <v>5.6383019014255575E-2</v>
      </c>
      <c r="G429" s="18">
        <f t="shared" si="17"/>
        <v>0</v>
      </c>
      <c r="H429" s="18" t="str">
        <f t="shared" si="17"/>
        <v/>
      </c>
      <c r="I429" s="18">
        <f t="shared" si="17"/>
        <v>1.3521431468878683E-3</v>
      </c>
      <c r="J429" s="18">
        <f t="shared" si="17"/>
        <v>0</v>
      </c>
      <c r="K429" s="18">
        <f t="shared" si="17"/>
        <v>2.252252798683734E-6</v>
      </c>
      <c r="L429" s="18" t="str">
        <f t="shared" si="17"/>
        <v/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customFormat="false" ht="16">
      <c r="A430" s="16" t="s">
        <v>26</v>
      </c>
      <c r="B430" s="18">
        <f t="shared" ref="B430:L430" si="18">IF(AND(ISNUMBER(B307),ISNUMBER(B367),ISNUMBER(B247)),(B307-B367)/B247,"")</f>
        <v>0</v>
      </c>
      <c r="C430" s="18">
        <f t="shared" si="18"/>
        <v>0</v>
      </c>
      <c r="D430" s="18">
        <f t="shared" si="18"/>
        <v>0</v>
      </c>
      <c r="E430" s="18">
        <f t="shared" si="18"/>
        <v>0</v>
      </c>
      <c r="F430" s="18">
        <f t="shared" si="18"/>
        <v>6.9271217779955666E-2</v>
      </c>
      <c r="G430" s="18">
        <f t="shared" si="18"/>
        <v>0</v>
      </c>
      <c r="H430" s="18" t="str">
        <f t="shared" si="18"/>
        <v/>
      </c>
      <c r="I430" s="18">
        <f t="shared" si="18"/>
        <v>1.5325670498085406E-3</v>
      </c>
      <c r="J430" s="18">
        <f t="shared" si="18"/>
        <v>0</v>
      </c>
      <c r="K430" s="18">
        <f t="shared" si="18"/>
        <v>1.351351892080104E-6</v>
      </c>
      <c r="L430" s="18" t="str">
        <f t="shared" si="18"/>
        <v/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customFormat="false" ht="16">
      <c r="A431" s="16" t="s">
        <v>27</v>
      </c>
      <c r="B431" s="18">
        <f t="shared" ref="B431:L431" si="19">IF(AND(ISNUMBER(B308),ISNUMBER(B368),ISNUMBER(B248)),(B308-B368)/B248,"")</f>
        <v>0</v>
      </c>
      <c r="C431" s="18">
        <f t="shared" si="19"/>
        <v>0</v>
      </c>
      <c r="D431" s="18">
        <f t="shared" si="19"/>
        <v>0</v>
      </c>
      <c r="E431" s="18">
        <f t="shared" si="19"/>
        <v>0</v>
      </c>
      <c r="F431" s="18">
        <f t="shared" si="19"/>
        <v>5.3798659187325015E-2</v>
      </c>
      <c r="G431" s="18">
        <f t="shared" si="19"/>
        <v>0</v>
      </c>
      <c r="H431" s="18" t="str">
        <f t="shared" si="19"/>
        <v/>
      </c>
      <c r="I431" s="18">
        <f t="shared" si="19"/>
        <v>1.7104789341015599E-3</v>
      </c>
      <c r="J431" s="18">
        <f t="shared" si="19"/>
        <v>0</v>
      </c>
      <c r="K431" s="18">
        <f t="shared" si="19"/>
        <v>2.7027160963605882E-5</v>
      </c>
      <c r="L431" s="18" t="str">
        <f t="shared" si="19"/>
        <v/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customFormat="false" ht="16">
      <c r="A432" s="16" t="s">
        <v>28</v>
      </c>
      <c r="B432" s="18">
        <f t="shared" ref="B432:L432" si="20">IF(AND(ISNUMBER(B309),ISNUMBER(B369),ISNUMBER(B249)),(B309-B369)/B249,"")</f>
        <v>0</v>
      </c>
      <c r="C432" s="18">
        <f t="shared" si="20"/>
        <v>0</v>
      </c>
      <c r="D432" s="18">
        <f t="shared" si="20"/>
        <v>0</v>
      </c>
      <c r="E432" s="18">
        <f t="shared" si="20"/>
        <v>0</v>
      </c>
      <c r="F432" s="18">
        <f t="shared" si="20"/>
        <v>4.5193952473209488E-2</v>
      </c>
      <c r="G432" s="18">
        <f t="shared" si="20"/>
        <v>0</v>
      </c>
      <c r="H432" s="18" t="str">
        <f t="shared" si="20"/>
        <v/>
      </c>
      <c r="I432" s="18">
        <f t="shared" si="20"/>
        <v>1.572209328441942E-3</v>
      </c>
      <c r="J432" s="18">
        <f t="shared" si="20"/>
        <v>0</v>
      </c>
      <c r="K432" s="18">
        <f t="shared" si="20"/>
        <v>4.2696795599228397E-5</v>
      </c>
      <c r="L432" s="18" t="str">
        <f t="shared" si="20"/>
        <v/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customFormat="false" ht="16">
      <c r="A433" s="16" t="s">
        <v>29</v>
      </c>
      <c r="B433" s="18">
        <f t="shared" ref="B433:L433" si="21">IF(AND(ISNUMBER(B310),ISNUMBER(B370),ISNUMBER(B250)),(B310-B370)/B250,"")</f>
        <v>0</v>
      </c>
      <c r="C433" s="18">
        <f t="shared" si="21"/>
        <v>0</v>
      </c>
      <c r="D433" s="18">
        <f t="shared" si="21"/>
        <v>0</v>
      </c>
      <c r="E433" s="18">
        <f t="shared" si="21"/>
        <v>0</v>
      </c>
      <c r="F433" s="18">
        <f t="shared" si="21"/>
        <v>5.1302556413444896E-2</v>
      </c>
      <c r="G433" s="18">
        <f t="shared" si="21"/>
        <v>0</v>
      </c>
      <c r="H433" s="18" t="str">
        <f t="shared" si="21"/>
        <v/>
      </c>
      <c r="I433" s="18">
        <f t="shared" si="21"/>
        <v>1.5439378993867721E-3</v>
      </c>
      <c r="J433" s="18">
        <f t="shared" si="21"/>
        <v>0</v>
      </c>
      <c r="K433" s="18">
        <f t="shared" si="21"/>
        <v>4.3777043092763357E-5</v>
      </c>
      <c r="L433" s="18" t="str">
        <f t="shared" si="21"/>
        <v/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customFormat="false" ht="16">
      <c r="A434" s="16" t="s">
        <v>30</v>
      </c>
      <c r="B434" s="18">
        <f t="shared" ref="B434:L434" si="22">IF(AND(ISNUMBER(B311),ISNUMBER(B371),ISNUMBER(B251)),(B311-B371)/B251,"")</f>
        <v>0</v>
      </c>
      <c r="C434" s="18">
        <f t="shared" si="22"/>
        <v>0</v>
      </c>
      <c r="D434" s="18">
        <f t="shared" si="22"/>
        <v>0</v>
      </c>
      <c r="E434" s="18">
        <f t="shared" si="22"/>
        <v>0</v>
      </c>
      <c r="F434" s="18">
        <f t="shared" si="22"/>
        <v>4.9735795073075968E-2</v>
      </c>
      <c r="G434" s="18">
        <f t="shared" si="22"/>
        <v>0</v>
      </c>
      <c r="H434" s="18" t="str">
        <f t="shared" si="22"/>
        <v/>
      </c>
      <c r="I434" s="18">
        <f t="shared" si="22"/>
        <v>1.3063651515834006E-3</v>
      </c>
      <c r="J434" s="18">
        <f t="shared" si="22"/>
        <v>0</v>
      </c>
      <c r="K434" s="18">
        <f t="shared" si="22"/>
        <v>2.3423476493095857E-5</v>
      </c>
      <c r="L434" s="18" t="str">
        <f t="shared" si="22"/>
        <v/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customFormat="false" ht="16">
      <c r="A435" s="16" t="s">
        <v>31</v>
      </c>
      <c r="B435" s="18">
        <f t="shared" ref="B435:L435" si="23">IF(AND(ISNUMBER(B312),ISNUMBER(B372),ISNUMBER(B252)),(B312-B372)/B252,"")</f>
        <v>0</v>
      </c>
      <c r="C435" s="18">
        <f t="shared" si="23"/>
        <v>0</v>
      </c>
      <c r="D435" s="18">
        <f t="shared" si="23"/>
        <v>0</v>
      </c>
      <c r="E435" s="18">
        <f t="shared" si="23"/>
        <v>0</v>
      </c>
      <c r="F435" s="18">
        <f t="shared" si="23"/>
        <v>3.4923740505307797E-2</v>
      </c>
      <c r="G435" s="18">
        <f t="shared" si="23"/>
        <v>0</v>
      </c>
      <c r="H435" s="18" t="str">
        <f t="shared" si="23"/>
        <v/>
      </c>
      <c r="I435" s="18">
        <f t="shared" si="23"/>
        <v>8.1062823688345554E-4</v>
      </c>
      <c r="J435" s="18">
        <f t="shared" si="23"/>
        <v>0</v>
      </c>
      <c r="K435" s="18">
        <f t="shared" si="23"/>
        <v>2.0270306698266018E-5</v>
      </c>
      <c r="L435" s="18" t="str">
        <f t="shared" si="23"/>
        <v/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customFormat="false" ht="16">
      <c r="A436" s="16" t="s">
        <v>32</v>
      </c>
      <c r="B436" s="18">
        <f t="shared" ref="B436:L436" si="24">IF(AND(ISNUMBER(B313),ISNUMBER(B373),ISNUMBER(B253)),(B313-B373)/B253,"")</f>
        <v>0</v>
      </c>
      <c r="C436" s="18">
        <f t="shared" si="24"/>
        <v>0</v>
      </c>
      <c r="D436" s="18">
        <f t="shared" si="24"/>
        <v>0</v>
      </c>
      <c r="E436" s="18">
        <f t="shared" si="24"/>
        <v>0</v>
      </c>
      <c r="F436" s="18">
        <f t="shared" si="24"/>
        <v>2.1459067716471152E-2</v>
      </c>
      <c r="G436" s="18">
        <f t="shared" si="24"/>
        <v>0</v>
      </c>
      <c r="H436" s="18" t="str">
        <f t="shared" si="24"/>
        <v/>
      </c>
      <c r="I436" s="18">
        <f t="shared" si="24"/>
        <v>7.2052598396821752E-4</v>
      </c>
      <c r="J436" s="18">
        <f t="shared" si="24"/>
        <v>0</v>
      </c>
      <c r="K436" s="18">
        <f t="shared" si="24"/>
        <v>1.4864881505032423E-5</v>
      </c>
      <c r="L436" s="18" t="str">
        <f t="shared" si="24"/>
        <v/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customFormat="false" ht="16">
      <c r="A437" s="16" t="s">
        <v>33</v>
      </c>
      <c r="B437" s="18">
        <f t="shared" ref="B437:L437" si="25">IF(AND(ISNUMBER(B314),ISNUMBER(B374),ISNUMBER(B254)),(B314-B374)/B254,"")</f>
        <v>0</v>
      </c>
      <c r="C437" s="18">
        <f t="shared" si="25"/>
        <v>0</v>
      </c>
      <c r="D437" s="18">
        <f t="shared" si="25"/>
        <v>0</v>
      </c>
      <c r="E437" s="18">
        <f t="shared" si="25"/>
        <v>0</v>
      </c>
      <c r="F437" s="18">
        <f t="shared" si="25"/>
        <v>2.8249983879527572E-2</v>
      </c>
      <c r="G437" s="18">
        <f t="shared" si="25"/>
        <v>0</v>
      </c>
      <c r="H437" s="18" t="str">
        <f t="shared" si="25"/>
        <v/>
      </c>
      <c r="I437" s="18">
        <f t="shared" si="25"/>
        <v>7.2091556276479194E-4</v>
      </c>
      <c r="J437" s="18">
        <f t="shared" si="25"/>
        <v>0</v>
      </c>
      <c r="K437" s="18">
        <f t="shared" si="25"/>
        <v>4.0540550296382504E-6</v>
      </c>
      <c r="L437" s="18" t="str">
        <f t="shared" si="25"/>
        <v/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customFormat="false" ht="16">
      <c r="A438" s="16" t="s">
        <v>34</v>
      </c>
      <c r="B438" s="18">
        <f t="shared" ref="B438:L438" si="26">IF(AND(ISNUMBER(B315),ISNUMBER(B375),ISNUMBER(B255)),(B315-B375)/B255,"")</f>
        <v>0</v>
      </c>
      <c r="C438" s="18">
        <f t="shared" si="26"/>
        <v>0</v>
      </c>
      <c r="D438" s="18">
        <f t="shared" si="26"/>
        <v>0</v>
      </c>
      <c r="E438" s="18">
        <f t="shared" si="26"/>
        <v>0</v>
      </c>
      <c r="F438" s="18">
        <f t="shared" si="26"/>
        <v>2.271563111997392E-2</v>
      </c>
      <c r="G438" s="18">
        <f t="shared" si="26"/>
        <v>0</v>
      </c>
      <c r="H438" s="18" t="str">
        <f t="shared" si="26"/>
        <v/>
      </c>
      <c r="I438" s="18">
        <f t="shared" si="26"/>
        <v>6.3077269655340842E-4</v>
      </c>
      <c r="J438" s="18">
        <f t="shared" si="26"/>
        <v>0</v>
      </c>
      <c r="K438" s="18">
        <f t="shared" si="26"/>
        <v>4.0540546682125004E-6</v>
      </c>
      <c r="L438" s="18" t="str">
        <f t="shared" si="26"/>
        <v/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customFormat="false" ht="16">
      <c r="A439" s="16" t="s">
        <v>35</v>
      </c>
      <c r="B439" s="18">
        <f t="shared" ref="B439:L439" si="27">IF(AND(ISNUMBER(B316),ISNUMBER(B376),ISNUMBER(B256)),(B316-B376)/B256,"")</f>
        <v>0</v>
      </c>
      <c r="C439" s="18">
        <f t="shared" si="27"/>
        <v>0</v>
      </c>
      <c r="D439" s="18">
        <f t="shared" si="27"/>
        <v>0</v>
      </c>
      <c r="E439" s="18">
        <f t="shared" si="27"/>
        <v>0</v>
      </c>
      <c r="F439" s="18">
        <f t="shared" si="27"/>
        <v>0</v>
      </c>
      <c r="G439" s="18">
        <f t="shared" si="27"/>
        <v>0</v>
      </c>
      <c r="H439" s="18" t="str">
        <f t="shared" si="27"/>
        <v/>
      </c>
      <c r="I439" s="18">
        <f t="shared" si="27"/>
        <v>0</v>
      </c>
      <c r="J439" s="18">
        <f t="shared" si="27"/>
        <v>0</v>
      </c>
      <c r="K439" s="18">
        <f t="shared" si="27"/>
        <v>4.2322299526315919E-5</v>
      </c>
      <c r="L439" s="18" t="str">
        <f t="shared" si="27"/>
        <v/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2" spans="1:1" customFormat="false">
      <c r="A442" t="s">
        <v>75</v>
      </c>
    </row>
    <row r="443" spans="1:1" customFormat="false" ht="16">
      <c r="A443" s="2"/>
    </row>
    <row r="444" spans="1:28" customFormat="false" ht="16">
      <c r="A444" s="2"/>
      <c r="B444" s="11" t="s">
        <v>37</v>
      </c>
      <c r="C444" s="11" t="s">
        <v>37</v>
      </c>
      <c r="D444" s="11" t="s">
        <v>38</v>
      </c>
      <c r="E444" s="11" t="s">
        <v>39</v>
      </c>
      <c r="F444" s="11" t="s">
        <v>39</v>
      </c>
      <c r="G444" s="11" t="s">
        <v>40</v>
      </c>
      <c r="H444" s="11" t="s">
        <v>40</v>
      </c>
      <c r="I444" s="11" t="s">
        <v>40</v>
      </c>
      <c r="J444" s="13" t="s">
        <v>41</v>
      </c>
      <c r="K444" s="13" t="s">
        <v>42</v>
      </c>
      <c r="L444" s="13" t="str">
        <f>YourData!$J$4</f>
        <v>Tested Prg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2:28" customFormat="false" ht="16">
      <c r="B445" s="11" t="s">
        <v>43</v>
      </c>
      <c r="C445" s="11" t="s">
        <v>44</v>
      </c>
      <c r="D445" s="11" t="s">
        <v>45</v>
      </c>
      <c r="E445" s="11" t="s">
        <v>46</v>
      </c>
      <c r="F445" s="11" t="s">
        <v>47</v>
      </c>
      <c r="G445" s="11" t="s">
        <v>48</v>
      </c>
      <c r="H445" s="11" t="s">
        <v>49</v>
      </c>
      <c r="I445" s="11" t="s">
        <v>50</v>
      </c>
      <c r="J445" s="13" t="s">
        <v>253</v>
      </c>
      <c r="K445" s="13" t="s">
        <v>52</v>
      </c>
      <c r="L445" s="13" t="str">
        <f>YourData!$J$8</f>
        <v>Org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customFormat="false" ht="16">
      <c r="A446" s="17" t="s">
        <v>22</v>
      </c>
      <c r="B446" s="18">
        <f t="shared" ref="B446:L446" si="28">IF(AND(ISNUMBER(B323),ISNUMBER(B383),ISNUMBER(B263)),(B323-B383)/B263,"")</f>
        <v>0</v>
      </c>
      <c r="C446" s="18">
        <f t="shared" si="28"/>
        <v>0</v>
      </c>
      <c r="D446" s="18">
        <f t="shared" si="28"/>
        <v>2.1707670043415332E-2</v>
      </c>
      <c r="E446" s="18">
        <f t="shared" si="28"/>
        <v>0</v>
      </c>
      <c r="F446" s="18">
        <f t="shared" si="28"/>
        <v>0</v>
      </c>
      <c r="G446" s="18">
        <f t="shared" si="28"/>
        <v>0</v>
      </c>
      <c r="H446" s="18" t="str">
        <f t="shared" si="28"/>
        <v/>
      </c>
      <c r="I446" s="18">
        <f t="shared" si="28"/>
        <v>0</v>
      </c>
      <c r="J446" s="18">
        <f t="shared" si="28"/>
        <v>0</v>
      </c>
      <c r="K446" s="18">
        <f t="shared" si="28"/>
        <v>5.1397677126867347E-4</v>
      </c>
      <c r="L446" s="18" t="str">
        <f t="shared" si="28"/>
        <v/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customFormat="false" ht="16">
      <c r="A447" s="17" t="s">
        <v>23</v>
      </c>
      <c r="B447" s="18">
        <f t="shared" ref="B447:L447" si="29">IF(AND(ISNUMBER(B324),ISNUMBER(B384),ISNUMBER(B264)),(B324-B384)/B264,"")</f>
        <v>0</v>
      </c>
      <c r="C447" s="18">
        <f t="shared" si="29"/>
        <v>1.4225540250454898E-2</v>
      </c>
      <c r="D447" s="18">
        <f t="shared" si="29"/>
        <v>2.1676300578034678E-2</v>
      </c>
      <c r="E447" s="18">
        <f t="shared" si="29"/>
        <v>0</v>
      </c>
      <c r="F447" s="18">
        <f t="shared" si="29"/>
        <v>0</v>
      </c>
      <c r="G447" s="18">
        <f t="shared" si="29"/>
        <v>0</v>
      </c>
      <c r="H447" s="18" t="str">
        <f t="shared" si="29"/>
        <v/>
      </c>
      <c r="I447" s="18">
        <f t="shared" si="29"/>
        <v>0</v>
      </c>
      <c r="J447" s="18">
        <f t="shared" si="29"/>
        <v>0</v>
      </c>
      <c r="K447" s="18">
        <f t="shared" si="29"/>
        <v>4.9972065207673001E-4</v>
      </c>
      <c r="L447" s="18" t="str">
        <f t="shared" si="29"/>
        <v/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customFormat="false" ht="16">
      <c r="A448" s="17" t="s">
        <v>24</v>
      </c>
      <c r="B448" s="18">
        <f t="shared" ref="B448:L448" si="30">IF(AND(ISNUMBER(B325),ISNUMBER(B385),ISNUMBER(B265)),(B325-B385)/B265,"")</f>
        <v>0</v>
      </c>
      <c r="C448" s="18">
        <f t="shared" si="30"/>
        <v>0</v>
      </c>
      <c r="D448" s="18">
        <f t="shared" si="30"/>
        <v>0</v>
      </c>
      <c r="E448" s="18">
        <f t="shared" si="30"/>
        <v>0</v>
      </c>
      <c r="F448" s="18">
        <f t="shared" si="30"/>
        <v>0</v>
      </c>
      <c r="G448" s="18">
        <f t="shared" si="30"/>
        <v>0</v>
      </c>
      <c r="H448" s="18" t="str">
        <f t="shared" si="30"/>
        <v/>
      </c>
      <c r="I448" s="18">
        <f t="shared" si="30"/>
        <v>0</v>
      </c>
      <c r="J448" s="18">
        <f t="shared" si="30"/>
        <v>0</v>
      </c>
      <c r="K448" s="18">
        <f t="shared" si="30"/>
        <v>5.2402758531430813E-4</v>
      </c>
      <c r="L448" s="18" t="str">
        <f t="shared" si="30"/>
        <v/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customFormat="false" ht="16">
      <c r="A449" s="17" t="s">
        <v>25</v>
      </c>
      <c r="B449" s="18">
        <f t="shared" ref="B449:L449" si="31">IF(AND(ISNUMBER(B326),ISNUMBER(B386),ISNUMBER(B266)),(B326-B386)/B266,"")</f>
        <v>0</v>
      </c>
      <c r="C449" s="18">
        <f t="shared" si="31"/>
        <v>0</v>
      </c>
      <c r="D449" s="18">
        <f t="shared" si="31"/>
        <v>1.013024602026058E-2</v>
      </c>
      <c r="E449" s="18">
        <f t="shared" si="31"/>
        <v>0</v>
      </c>
      <c r="F449" s="18">
        <f t="shared" si="31"/>
        <v>0</v>
      </c>
      <c r="G449" s="18">
        <f t="shared" si="31"/>
        <v>0</v>
      </c>
      <c r="H449" s="18" t="str">
        <f t="shared" si="31"/>
        <v/>
      </c>
      <c r="I449" s="18">
        <f t="shared" si="31"/>
        <v>0</v>
      </c>
      <c r="J449" s="18">
        <f t="shared" si="31"/>
        <v>0</v>
      </c>
      <c r="K449" s="18">
        <f t="shared" si="31"/>
        <v>6.1108358003228707E-4</v>
      </c>
      <c r="L449" s="18" t="str">
        <f t="shared" si="31"/>
        <v/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customFormat="false" ht="16">
      <c r="A450" s="17" t="s">
        <v>26</v>
      </c>
      <c r="B450" s="18">
        <f t="shared" ref="B450:L450" si="32">IF(AND(ISNUMBER(B327),ISNUMBER(B387),ISNUMBER(B267)),(B327-B387)/B267,"")</f>
        <v>0</v>
      </c>
      <c r="C450" s="18">
        <f t="shared" si="32"/>
        <v>1.4164065200024967E-2</v>
      </c>
      <c r="D450" s="18">
        <f t="shared" si="32"/>
        <v>1.1560693641618528E-2</v>
      </c>
      <c r="E450" s="18">
        <f t="shared" si="32"/>
        <v>0</v>
      </c>
      <c r="F450" s="18">
        <f t="shared" si="32"/>
        <v>0</v>
      </c>
      <c r="G450" s="18">
        <f t="shared" si="32"/>
        <v>0</v>
      </c>
      <c r="H450" s="18" t="str">
        <f t="shared" si="32"/>
        <v/>
      </c>
      <c r="I450" s="18">
        <f t="shared" si="32"/>
        <v>0</v>
      </c>
      <c r="J450" s="18">
        <f t="shared" si="32"/>
        <v>0</v>
      </c>
      <c r="K450" s="18">
        <f t="shared" si="32"/>
        <v>6.4274753677460983E-4</v>
      </c>
      <c r="L450" s="18" t="str">
        <f t="shared" si="32"/>
        <v/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customFormat="false" ht="16">
      <c r="A451" s="17" t="s">
        <v>27</v>
      </c>
      <c r="B451" s="18">
        <f t="shared" ref="B451:L451" si="33">IF(AND(ISNUMBER(B328),ISNUMBER(B388),ISNUMBER(B268)),(B328-B388)/B268,"")</f>
        <v>0</v>
      </c>
      <c r="C451" s="18">
        <f t="shared" si="33"/>
        <v>0</v>
      </c>
      <c r="D451" s="18">
        <f t="shared" si="33"/>
        <v>0</v>
      </c>
      <c r="E451" s="18">
        <f t="shared" si="33"/>
        <v>0</v>
      </c>
      <c r="F451" s="18">
        <f t="shared" si="33"/>
        <v>1.3152937767386408E-2</v>
      </c>
      <c r="G451" s="18">
        <f t="shared" si="33"/>
        <v>0</v>
      </c>
      <c r="H451" s="18" t="str">
        <f t="shared" si="33"/>
        <v/>
      </c>
      <c r="I451" s="18">
        <f t="shared" si="33"/>
        <v>3.6540803897701162E-4</v>
      </c>
      <c r="J451" s="18">
        <f t="shared" si="33"/>
        <v>1.2048192771084265E-2</v>
      </c>
      <c r="K451" s="18">
        <f t="shared" si="33"/>
        <v>1.3105022920873718E-2</v>
      </c>
      <c r="L451" s="18" t="str">
        <f t="shared" si="33"/>
        <v/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customFormat="false" ht="16">
      <c r="A452" s="17" t="s">
        <v>28</v>
      </c>
      <c r="B452" s="18">
        <f t="shared" ref="B452:L452" si="34">IF(AND(ISNUMBER(B329),ISNUMBER(B389),ISNUMBER(B269)),(B329-B389)/B269,"")</f>
        <v>1.0101010101010215E-2</v>
      </c>
      <c r="C452" s="18">
        <f t="shared" si="34"/>
        <v>1.030817314432261E-2</v>
      </c>
      <c r="D452" s="18">
        <f t="shared" si="34"/>
        <v>0</v>
      </c>
      <c r="E452" s="18">
        <f t="shared" si="34"/>
        <v>0</v>
      </c>
      <c r="F452" s="18">
        <f t="shared" si="34"/>
        <v>1.0746845265898428E-2</v>
      </c>
      <c r="G452" s="18">
        <f t="shared" si="34"/>
        <v>0</v>
      </c>
      <c r="H452" s="18" t="str">
        <f t="shared" si="34"/>
        <v/>
      </c>
      <c r="I452" s="18">
        <f t="shared" si="34"/>
        <v>4.0217172732762228E-4</v>
      </c>
      <c r="J452" s="18">
        <f t="shared" si="34"/>
        <v>1.960784313725495E-2</v>
      </c>
      <c r="K452" s="18">
        <f t="shared" si="34"/>
        <v>1.3391261023042764E-2</v>
      </c>
      <c r="L452" s="18" t="str">
        <f t="shared" si="34"/>
        <v/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customFormat="false" ht="16">
      <c r="A453" s="17" t="s">
        <v>29</v>
      </c>
      <c r="B453" s="18">
        <f t="shared" ref="B453:L453" si="35">IF(AND(ISNUMBER(B330),ISNUMBER(B390),ISNUMBER(B270)),(B330-B390)/B270,"")</f>
        <v>0</v>
      </c>
      <c r="C453" s="18">
        <f t="shared" si="35"/>
        <v>1.110633538689487E-2</v>
      </c>
      <c r="D453" s="18">
        <f t="shared" si="35"/>
        <v>1.0152284263958977E-3</v>
      </c>
      <c r="E453" s="18">
        <f t="shared" si="35"/>
        <v>0</v>
      </c>
      <c r="F453" s="18">
        <f t="shared" si="35"/>
        <v>1.2511514103859681E-2</v>
      </c>
      <c r="G453" s="18">
        <f t="shared" si="35"/>
        <v>0</v>
      </c>
      <c r="H453" s="18" t="str">
        <f t="shared" si="35"/>
        <v/>
      </c>
      <c r="I453" s="18">
        <f t="shared" si="35"/>
        <v>3.2580364900081787E-4</v>
      </c>
      <c r="J453" s="18">
        <f t="shared" si="35"/>
        <v>1.0752688172043133E-2</v>
      </c>
      <c r="K453" s="18">
        <f t="shared" si="35"/>
        <v>1.3115509900768022E-2</v>
      </c>
      <c r="L453" s="18" t="str">
        <f t="shared" si="35"/>
        <v/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customFormat="false" ht="16">
      <c r="A454" s="17" t="s">
        <v>30</v>
      </c>
      <c r="B454" s="18">
        <f t="shared" ref="B454:L454" si="36">IF(AND(ISNUMBER(B331),ISNUMBER(B391),ISNUMBER(B271)),(B331-B391)/B271,"")</f>
        <v>0</v>
      </c>
      <c r="C454" s="18">
        <f t="shared" si="36"/>
        <v>9.5289369994331369E-3</v>
      </c>
      <c r="D454" s="18">
        <f t="shared" si="36"/>
        <v>0</v>
      </c>
      <c r="E454" s="18">
        <f t="shared" si="36"/>
        <v>0</v>
      </c>
      <c r="F454" s="18">
        <f t="shared" si="36"/>
        <v>2.3752260193681804E-2</v>
      </c>
      <c r="G454" s="18">
        <f t="shared" si="36"/>
        <v>0</v>
      </c>
      <c r="H454" s="18" t="str">
        <f t="shared" si="36"/>
        <v/>
      </c>
      <c r="I454" s="18">
        <f t="shared" si="36"/>
        <v>5.7410774088594984E-4</v>
      </c>
      <c r="J454" s="18">
        <f t="shared" si="36"/>
        <v>0</v>
      </c>
      <c r="K454" s="18">
        <f t="shared" si="36"/>
        <v>1.145633077620015E-2</v>
      </c>
      <c r="L454" s="18" t="str">
        <f t="shared" si="36"/>
        <v/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customFormat="false" ht="16">
      <c r="A455" s="17" t="s">
        <v>31</v>
      </c>
      <c r="B455" s="18">
        <f t="shared" ref="B455:L455" si="37">IF(AND(ISNUMBER(B332),ISNUMBER(B392),ISNUMBER(B272)),(B332-B392)/B272,"")</f>
        <v>1.219512195121965E-2</v>
      </c>
      <c r="C455" s="18">
        <f t="shared" si="37"/>
        <v>1.2038047452779182E-2</v>
      </c>
      <c r="D455" s="18">
        <f t="shared" si="37"/>
        <v>0</v>
      </c>
      <c r="E455" s="18">
        <f t="shared" si="37"/>
        <v>0</v>
      </c>
      <c r="F455" s="18">
        <f t="shared" si="37"/>
        <v>4.0234467009655654E-2</v>
      </c>
      <c r="G455" s="18">
        <f t="shared" si="37"/>
        <v>0</v>
      </c>
      <c r="H455" s="18" t="str">
        <f t="shared" si="37"/>
        <v/>
      </c>
      <c r="I455" s="18">
        <f t="shared" si="37"/>
        <v>9.2421441774498598E-4</v>
      </c>
      <c r="J455" s="18">
        <f t="shared" si="37"/>
        <v>1.8292682926829368E-2</v>
      </c>
      <c r="K455" s="18">
        <f t="shared" si="37"/>
        <v>1.0319107684733216E-2</v>
      </c>
      <c r="L455" s="18" t="str">
        <f t="shared" si="37"/>
        <v/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customFormat="false" ht="16">
      <c r="A456" s="17" t="s">
        <v>32</v>
      </c>
      <c r="B456" s="18">
        <f t="shared" ref="B456:L456" si="38">IF(AND(ISNUMBER(B333),ISNUMBER(B393),ISNUMBER(B273)),(B333-B393)/B273,"")</f>
        <v>1.2345679012345605E-2</v>
      </c>
      <c r="C456" s="18">
        <f t="shared" si="38"/>
        <v>1.8247475917893757E-2</v>
      </c>
      <c r="D456" s="18">
        <f t="shared" si="38"/>
        <v>5.8479532163742331E-3</v>
      </c>
      <c r="E456" s="18">
        <f t="shared" si="38"/>
        <v>0</v>
      </c>
      <c r="F456" s="18">
        <f t="shared" si="38"/>
        <v>2.4571395741662068E-2</v>
      </c>
      <c r="G456" s="18">
        <f t="shared" si="38"/>
        <v>0</v>
      </c>
      <c r="H456" s="18" t="str">
        <f t="shared" si="38"/>
        <v/>
      </c>
      <c r="I456" s="18">
        <f t="shared" si="38"/>
        <v>8.095149137554719E-4</v>
      </c>
      <c r="J456" s="18">
        <f t="shared" si="38"/>
        <v>1.2345679012345605E-2</v>
      </c>
      <c r="K456" s="18">
        <f t="shared" si="38"/>
        <v>1.0816130902693795E-2</v>
      </c>
      <c r="L456" s="18" t="str">
        <f t="shared" si="38"/>
        <v/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customFormat="false" ht="16">
      <c r="A457" s="17" t="s">
        <v>33</v>
      </c>
      <c r="B457" s="18">
        <f t="shared" ref="B457:L457" si="39">IF(AND(ISNUMBER(B334),ISNUMBER(B394),ISNUMBER(B274)),(B334-B394)/B274,"")</f>
        <v>1.8867924528301772E-2</v>
      </c>
      <c r="C457" s="18">
        <f t="shared" si="39"/>
        <v>1.8456631836951756E-2</v>
      </c>
      <c r="D457" s="18">
        <f t="shared" si="39"/>
        <v>0</v>
      </c>
      <c r="E457" s="18">
        <f t="shared" si="39"/>
        <v>0</v>
      </c>
      <c r="F457" s="18">
        <f t="shared" si="39"/>
        <v>3.1196451858359845E-2</v>
      </c>
      <c r="G457" s="18">
        <f t="shared" si="39"/>
        <v>0</v>
      </c>
      <c r="H457" s="18" t="str">
        <f t="shared" si="39"/>
        <v/>
      </c>
      <c r="I457" s="18">
        <f t="shared" si="39"/>
        <v>7.5514442137068739E-4</v>
      </c>
      <c r="J457" s="18">
        <f t="shared" si="39"/>
        <v>0</v>
      </c>
      <c r="K457" s="18">
        <f t="shared" si="39"/>
        <v>1.4499812771365094E-2</v>
      </c>
      <c r="L457" s="18" t="str">
        <f t="shared" si="39"/>
        <v/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customFormat="false" ht="16">
      <c r="A458" s="17" t="s">
        <v>34</v>
      </c>
      <c r="B458" s="18">
        <f t="shared" ref="B458:L458" si="40">IF(AND(ISNUMBER(B335),ISNUMBER(B395),ISNUMBER(B275)),(B335-B395)/B275,"")</f>
        <v>1.9354838709677413E-2</v>
      </c>
      <c r="C458" s="18">
        <f t="shared" si="40"/>
        <v>1.9030183774484816E-2</v>
      </c>
      <c r="D458" s="18">
        <f t="shared" si="40"/>
        <v>6.097560975609719E-3</v>
      </c>
      <c r="E458" s="18">
        <f t="shared" si="40"/>
        <v>0</v>
      </c>
      <c r="F458" s="18">
        <f t="shared" si="40"/>
        <v>2.4141871713177391E-2</v>
      </c>
      <c r="G458" s="18">
        <f t="shared" si="40"/>
        <v>0</v>
      </c>
      <c r="H458" s="18" t="str">
        <f t="shared" si="40"/>
        <v/>
      </c>
      <c r="I458" s="18">
        <f t="shared" si="40"/>
        <v>6.4771034393416621E-4</v>
      </c>
      <c r="J458" s="18">
        <f t="shared" si="40"/>
        <v>0</v>
      </c>
      <c r="K458" s="18">
        <f t="shared" si="40"/>
        <v>1.3755457049558301E-2</v>
      </c>
      <c r="L458" s="18" t="str">
        <f t="shared" si="40"/>
        <v/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customFormat="false" ht="16">
      <c r="A459" s="17" t="s">
        <v>35</v>
      </c>
      <c r="B459" s="18">
        <f t="shared" ref="B459:L459" si="41">IF(AND(ISNUMBER(B336),ISNUMBER(B396),ISNUMBER(B276)),(B336-B396)/B276,"")</f>
        <v>9.0090090090091095E-3</v>
      </c>
      <c r="C459" s="18">
        <f t="shared" si="41"/>
        <v>9.1467123514459014E-3</v>
      </c>
      <c r="D459" s="18">
        <f t="shared" si="41"/>
        <v>0</v>
      </c>
      <c r="E459" s="18">
        <f t="shared" si="41"/>
        <v>0</v>
      </c>
      <c r="F459" s="18">
        <f t="shared" si="41"/>
        <v>0</v>
      </c>
      <c r="G459" s="18">
        <f t="shared" si="41"/>
        <v>0</v>
      </c>
      <c r="H459" s="18" t="str">
        <f t="shared" si="41"/>
        <v/>
      </c>
      <c r="I459" s="18">
        <f t="shared" si="41"/>
        <v>0</v>
      </c>
      <c r="J459" s="18">
        <f t="shared" si="41"/>
        <v>1.7543859649122851E-2</v>
      </c>
      <c r="K459" s="18">
        <f t="shared" si="41"/>
        <v>1.285877431610306E-2</v>
      </c>
      <c r="L459" s="18" t="str">
        <f t="shared" si="41"/>
        <v/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2" spans="1:1" customFormat="false">
      <c r="A462" t="s">
        <v>76</v>
      </c>
    </row>
    <row r="463" spans="1:1" customFormat="false" ht="16">
      <c r="A463" s="2"/>
    </row>
    <row r="464" spans="1:28" customFormat="false" ht="16">
      <c r="A464" s="2"/>
      <c r="B464" s="11" t="s">
        <v>37</v>
      </c>
      <c r="C464" s="11" t="s">
        <v>37</v>
      </c>
      <c r="D464" s="11" t="s">
        <v>38</v>
      </c>
      <c r="E464" s="11" t="s">
        <v>39</v>
      </c>
      <c r="F464" s="11" t="s">
        <v>39</v>
      </c>
      <c r="G464" s="11" t="s">
        <v>40</v>
      </c>
      <c r="H464" s="11" t="s">
        <v>40</v>
      </c>
      <c r="I464" s="11" t="s">
        <v>40</v>
      </c>
      <c r="J464" s="13" t="s">
        <v>41</v>
      </c>
      <c r="K464" s="13" t="s">
        <v>42</v>
      </c>
      <c r="L464" s="13" t="str">
        <f>YourData!$J$4</f>
        <v>Tested Prg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2:28" customFormat="false" ht="16">
      <c r="B465" s="11" t="s">
        <v>43</v>
      </c>
      <c r="C465" s="11" t="s">
        <v>44</v>
      </c>
      <c r="D465" s="11" t="s">
        <v>45</v>
      </c>
      <c r="E465" s="11" t="s">
        <v>46</v>
      </c>
      <c r="F465" s="11" t="s">
        <v>47</v>
      </c>
      <c r="G465" s="11" t="s">
        <v>48</v>
      </c>
      <c r="H465" s="11" t="s">
        <v>49</v>
      </c>
      <c r="I465" s="11" t="s">
        <v>50</v>
      </c>
      <c r="J465" s="13" t="s">
        <v>253</v>
      </c>
      <c r="K465" s="13" t="s">
        <v>52</v>
      </c>
      <c r="L465" s="13" t="str">
        <f>YourData!$J$8</f>
        <v>Org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customFormat="false" ht="16">
      <c r="A466" s="2" t="s">
        <v>77</v>
      </c>
      <c r="B466" s="15">
        <f t="shared" ref="B466:L466" si="42">IF(AND(ISNUMBER(B224),ISNUMBER(B223)),B224-B223,"")</f>
        <v>1.0082178529385617</v>
      </c>
      <c r="C466" s="15">
        <f t="shared" si="42"/>
        <v>1.0284999999999997</v>
      </c>
      <c r="D466" s="15">
        <f t="shared" si="42"/>
        <v>0.95300000000000029</v>
      </c>
      <c r="E466" s="15">
        <f t="shared" si="42"/>
        <v>1.0069299999999899</v>
      </c>
      <c r="F466" s="15">
        <f t="shared" si="42"/>
        <v>1.0087245938281599</v>
      </c>
      <c r="G466" s="15">
        <f t="shared" si="42"/>
        <v>0.99059159303781996</v>
      </c>
      <c r="H466" s="15">
        <f t="shared" si="42"/>
        <v>0.98999999999999977</v>
      </c>
      <c r="I466" s="15">
        <f t="shared" si="42"/>
        <v>0.98999999999999977</v>
      </c>
      <c r="J466" s="15">
        <f t="shared" si="42"/>
        <v>0.98999999999999977</v>
      </c>
      <c r="K466" s="15">
        <f t="shared" si="42"/>
        <v>0.99666995166223638</v>
      </c>
      <c r="L466" s="15" t="str">
        <f t="shared" si="42"/>
        <v/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customFormat="false" ht="16">
      <c r="A467" s="2" t="s">
        <v>78</v>
      </c>
      <c r="B467" s="15">
        <f t="shared" ref="B467:L467" si="43">IF(AND(ISNUMBER(B225),ISNUMBER(B224)),B225-B224,"")</f>
        <v>0.20837390816174883</v>
      </c>
      <c r="C467" s="15">
        <f t="shared" si="43"/>
        <v>0.15500000000000025</v>
      </c>
      <c r="D467" s="15">
        <f t="shared" si="43"/>
        <v>0.24799999999999978</v>
      </c>
      <c r="E467" s="15">
        <f t="shared" si="43"/>
        <v>0.19677000000000033</v>
      </c>
      <c r="F467" s="15">
        <f t="shared" si="43"/>
        <v>0.20415755976158012</v>
      </c>
      <c r="G467" s="15">
        <f t="shared" si="43"/>
        <v>0.20704273409943008</v>
      </c>
      <c r="H467" s="15">
        <f t="shared" si="43"/>
        <v>0.20999999999999996</v>
      </c>
      <c r="I467" s="15">
        <f t="shared" si="43"/>
        <v>0.20999999999999996</v>
      </c>
      <c r="J467" s="15">
        <f t="shared" si="43"/>
        <v>0.20999999999999996</v>
      </c>
      <c r="K467" s="15">
        <f t="shared" si="43"/>
        <v>0.20682622602088996</v>
      </c>
      <c r="L467" s="15" t="str">
        <f t="shared" si="43"/>
        <v/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customFormat="false" ht="16">
      <c r="A468" s="2" t="s">
        <v>79</v>
      </c>
      <c r="B468" s="15">
        <f t="shared" ref="B468:L468" si="44">IF(AND(ISNUMBER(B225),ISNUMBER(B223)),B225-B223,"")</f>
        <v>1.2165917611003105</v>
      </c>
      <c r="C468" s="15">
        <f t="shared" si="44"/>
        <v>1.1835</v>
      </c>
      <c r="D468" s="15">
        <f t="shared" si="44"/>
        <v>1.2010000000000001</v>
      </c>
      <c r="E468" s="15">
        <f t="shared" si="44"/>
        <v>1.2036999999999902</v>
      </c>
      <c r="F468" s="15">
        <f t="shared" si="44"/>
        <v>1.2128821535897401</v>
      </c>
      <c r="G468" s="15">
        <f t="shared" si="44"/>
        <v>1.19763432713725</v>
      </c>
      <c r="H468" s="15">
        <f t="shared" si="44"/>
        <v>1.1999999999999997</v>
      </c>
      <c r="I468" s="15">
        <f t="shared" si="44"/>
        <v>1.1999999999999997</v>
      </c>
      <c r="J468" s="15">
        <f t="shared" si="44"/>
        <v>1.1999999999999997</v>
      </c>
      <c r="K468" s="15">
        <f t="shared" si="44"/>
        <v>1.2034961776831263</v>
      </c>
      <c r="L468" s="15" t="str">
        <f t="shared" si="44"/>
        <v/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customFormat="false" ht="16">
      <c r="A469" s="2" t="s">
        <v>80</v>
      </c>
      <c r="B469" s="15">
        <f t="shared" ref="B469:L469" si="45">IF(AND(ISNUMBER(B226),ISNUMBER(B223)),B226-B223,"")</f>
        <v>-0.45340823889968962</v>
      </c>
      <c r="C469" s="15">
        <f t="shared" si="45"/>
        <v>-0.45520000000000005</v>
      </c>
      <c r="D469" s="15">
        <f t="shared" si="45"/>
        <v>-0.47999999999999976</v>
      </c>
      <c r="E469" s="15">
        <f t="shared" si="45"/>
        <v>-0.48198000000001007</v>
      </c>
      <c r="F469" s="15">
        <f t="shared" si="45"/>
        <v>-0.50211628719662982</v>
      </c>
      <c r="G469" s="15">
        <f t="shared" si="45"/>
        <v>-0.49936865386743001</v>
      </c>
      <c r="H469" s="15">
        <f t="shared" si="45"/>
        <v>-0.4800000000000002</v>
      </c>
      <c r="I469" s="15">
        <f t="shared" si="45"/>
        <v>-0.4800000000000002</v>
      </c>
      <c r="J469" s="15">
        <f t="shared" si="45"/>
        <v>-0.4800000000000002</v>
      </c>
      <c r="K469" s="15">
        <f t="shared" si="45"/>
        <v>-0.50016913644172267</v>
      </c>
      <c r="L469" s="15" t="str">
        <f t="shared" si="45"/>
        <v/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customFormat="false" ht="16">
      <c r="A470" s="2" t="s">
        <v>81</v>
      </c>
      <c r="B470" s="15">
        <f t="shared" ref="B470:L470" si="46">IF(AND(ISNUMBER(B227),ISNUMBER(B226)),B227-B226,"")</f>
        <v>0.90100000000000002</v>
      </c>
      <c r="C470" s="15">
        <f t="shared" si="46"/>
        <v>0.93989999999999974</v>
      </c>
      <c r="D470" s="15">
        <f t="shared" si="46"/>
        <v>0.82499999999999996</v>
      </c>
      <c r="E470" s="15">
        <f t="shared" si="46"/>
        <v>0.87767000000003015</v>
      </c>
      <c r="F470" s="15">
        <f t="shared" si="46"/>
        <v>0.88334037754326</v>
      </c>
      <c r="G470" s="15">
        <f t="shared" si="46"/>
        <v>0.86071062377300978</v>
      </c>
      <c r="H470" s="15">
        <f t="shared" si="46"/>
        <v>0.8600000000000001</v>
      </c>
      <c r="I470" s="15">
        <f t="shared" si="46"/>
        <v>0.8600000000000001</v>
      </c>
      <c r="J470" s="15">
        <f t="shared" si="46"/>
        <v>0.8600000000000001</v>
      </c>
      <c r="K470" s="15">
        <f t="shared" si="46"/>
        <v>0.86753717146535769</v>
      </c>
      <c r="L470" s="15" t="str">
        <f t="shared" si="46"/>
        <v/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customFormat="false" ht="16">
      <c r="A471" s="2" t="s">
        <v>82</v>
      </c>
      <c r="B471" s="15">
        <f t="shared" ref="B471:L471" si="47">IF(AND(ISNUMBER(B227),ISNUMBER(B224)),B227-B224,"")</f>
        <v>-0.56062609183825129</v>
      </c>
      <c r="C471" s="15">
        <f t="shared" si="47"/>
        <v>-0.54380000000000006</v>
      </c>
      <c r="D471" s="15">
        <f t="shared" si="47"/>
        <v>-0.6080000000000001</v>
      </c>
      <c r="E471" s="15">
        <f t="shared" si="47"/>
        <v>-0.61123999999996981</v>
      </c>
      <c r="F471" s="15">
        <f t="shared" si="47"/>
        <v>-0.62750050348152975</v>
      </c>
      <c r="G471" s="15">
        <f t="shared" si="47"/>
        <v>-0.6292496231322402</v>
      </c>
      <c r="H471" s="15">
        <f t="shared" si="47"/>
        <v>-0.60999999999999988</v>
      </c>
      <c r="I471" s="15">
        <f t="shared" si="47"/>
        <v>-0.60999999999999988</v>
      </c>
      <c r="J471" s="15">
        <f t="shared" si="47"/>
        <v>-0.60999999999999988</v>
      </c>
      <c r="K471" s="15">
        <f t="shared" si="47"/>
        <v>-0.62930191663860136</v>
      </c>
      <c r="L471" s="15" t="str">
        <f t="shared" si="47"/>
        <v/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customFormat="false" ht="16">
      <c r="A472" s="2" t="s">
        <v>83</v>
      </c>
      <c r="B472" s="15">
        <f t="shared" ref="B472:L472" si="48">IF(AND(ISNUMBER(B228),ISNUMBER(B224)),B228-B224,"")</f>
        <v>0.28537390816174879</v>
      </c>
      <c r="C472" s="15">
        <f t="shared" si="48"/>
        <v>0.20860000000000012</v>
      </c>
      <c r="D472" s="15">
        <f t="shared" si="48"/>
        <v>0.28799999999999981</v>
      </c>
      <c r="E472" s="15">
        <f t="shared" si="48"/>
        <v>0.24097000000005009</v>
      </c>
      <c r="F472" s="15">
        <f t="shared" si="48"/>
        <v>0.24631136803938025</v>
      </c>
      <c r="G472" s="15">
        <f t="shared" si="48"/>
        <v>0.24782648211559977</v>
      </c>
      <c r="H472" s="15">
        <f t="shared" si="48"/>
        <v>0.25</v>
      </c>
      <c r="I472" s="15">
        <f t="shared" si="48"/>
        <v>0.25</v>
      </c>
      <c r="J472" s="15">
        <f t="shared" si="48"/>
        <v>0.24000000000000021</v>
      </c>
      <c r="K472" s="15">
        <f t="shared" si="48"/>
        <v>0.25377166591297273</v>
      </c>
      <c r="L472" s="15" t="str">
        <f t="shared" si="48"/>
        <v/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customFormat="false" ht="16">
      <c r="A473" s="2" t="s">
        <v>84</v>
      </c>
      <c r="B473" s="15">
        <f t="shared" ref="B473:L473" si="49">IF(AND(ISNUMBER(B229),ISNUMBER(B228)),B229-B228,"")</f>
        <v>0.25</v>
      </c>
      <c r="C473" s="15">
        <f t="shared" si="49"/>
        <v>0.19830000000000014</v>
      </c>
      <c r="D473" s="15">
        <f t="shared" si="49"/>
        <v>0.20999999999999996</v>
      </c>
      <c r="E473" s="15">
        <f t="shared" si="49"/>
        <v>0.19554999999995015</v>
      </c>
      <c r="F473" s="15">
        <f t="shared" si="49"/>
        <v>0.18653552096213</v>
      </c>
      <c r="G473" s="15">
        <f t="shared" si="49"/>
        <v>0.20563269285085006</v>
      </c>
      <c r="H473" s="15">
        <f t="shared" si="49"/>
        <v>0.20999999999999996</v>
      </c>
      <c r="I473" s="15">
        <f t="shared" si="49"/>
        <v>0.20999999999999996</v>
      </c>
      <c r="J473" s="15">
        <f t="shared" si="49"/>
        <v>0.21999999999999975</v>
      </c>
      <c r="K473" s="15">
        <f t="shared" si="49"/>
        <v>0.20665499525211484</v>
      </c>
      <c r="L473" s="15" t="str">
        <f t="shared" si="49"/>
        <v/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customFormat="false" ht="16">
      <c r="A474" s="2" t="s">
        <v>85</v>
      </c>
      <c r="B474" s="15">
        <f t="shared" ref="B474:L474" si="50">IF(AND(ISNUMBER(B230),ISNUMBER(B229)),B230-B229,"")</f>
        <v>-0.9647378998492715</v>
      </c>
      <c r="C474" s="15">
        <f t="shared" si="50"/>
        <v>-0.9144000000000001</v>
      </c>
      <c r="D474" s="15">
        <f t="shared" si="50"/>
        <v>-0.91999999999999993</v>
      </c>
      <c r="E474" s="15">
        <f t="shared" si="50"/>
        <v>-0.91948000000002006</v>
      </c>
      <c r="F474" s="15">
        <f t="shared" si="50"/>
        <v>-0.91504517643309002</v>
      </c>
      <c r="G474" s="15">
        <f t="shared" si="50"/>
        <v>-0.90343351605082001</v>
      </c>
      <c r="H474" s="15">
        <f t="shared" si="50"/>
        <v>-0.9099999999999997</v>
      </c>
      <c r="I474" s="15">
        <f t="shared" si="50"/>
        <v>-0.9099999999999997</v>
      </c>
      <c r="J474" s="15">
        <f t="shared" si="50"/>
        <v>-0.91999999999999993</v>
      </c>
      <c r="K474" s="15">
        <f t="shared" si="50"/>
        <v>-0.91963251148596203</v>
      </c>
      <c r="L474" s="15" t="str">
        <f t="shared" si="50"/>
        <v/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customFormat="false" ht="16">
      <c r="A475" s="2" t="s">
        <v>86</v>
      </c>
      <c r="B475" s="15">
        <f t="shared" ref="B475:L475" si="51">IF(AND(ISNUMBER(B231),ISNUMBER(B228)),B231-B228,"")</f>
        <v>-0.22300000000000031</v>
      </c>
      <c r="C475" s="15">
        <f t="shared" si="51"/>
        <v>-0.22520000000000007</v>
      </c>
      <c r="D475" s="15">
        <f t="shared" si="51"/>
        <v>-0.23999999999999977</v>
      </c>
      <c r="E475" s="15">
        <f t="shared" si="51"/>
        <v>-0.25525000000008014</v>
      </c>
      <c r="F475" s="15">
        <f t="shared" si="51"/>
        <v>-0.27013188177110026</v>
      </c>
      <c r="G475" s="15">
        <f t="shared" si="51"/>
        <v>-0.26013515191547976</v>
      </c>
      <c r="H475" s="15">
        <f t="shared" si="51"/>
        <v>-0.23999999999999977</v>
      </c>
      <c r="I475" s="15">
        <f t="shared" si="51"/>
        <v>-0.23999999999999977</v>
      </c>
      <c r="J475" s="15">
        <f t="shared" si="51"/>
        <v>-0.24000000000000021</v>
      </c>
      <c r="K475" s="15">
        <f t="shared" si="51"/>
        <v>-0.25934596885868677</v>
      </c>
      <c r="L475" s="15" t="str">
        <f t="shared" si="51"/>
        <v/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customFormat="false" ht="16">
      <c r="A476" s="2" t="s">
        <v>87</v>
      </c>
      <c r="B476" s="15">
        <f t="shared" ref="B476:L476" si="52">IF(AND(ISNUMBER(B232),ISNUMBER(B228)),B232-B228,"")</f>
        <v>0.32599999999999962</v>
      </c>
      <c r="C476" s="15">
        <f t="shared" si="52"/>
        <v>0.41670000000000007</v>
      </c>
      <c r="D476" s="15">
        <f t="shared" si="52"/>
        <v>0.41000000000000014</v>
      </c>
      <c r="E476" s="15">
        <f t="shared" si="52"/>
        <v>0.39756999999997022</v>
      </c>
      <c r="F476" s="15">
        <f t="shared" si="52"/>
        <v>0.38161578442002986</v>
      </c>
      <c r="G476" s="15">
        <f t="shared" si="52"/>
        <v>0.4150241670710999</v>
      </c>
      <c r="H476" s="15">
        <f t="shared" si="52"/>
        <v>0.41000000000000014</v>
      </c>
      <c r="I476" s="15">
        <f t="shared" si="52"/>
        <v>0.41000000000000014</v>
      </c>
      <c r="J476" s="15">
        <f t="shared" si="52"/>
        <v>0.41999999999999993</v>
      </c>
      <c r="K476" s="15">
        <f t="shared" si="52"/>
        <v>0.38876814407807503</v>
      </c>
      <c r="L476" s="15" t="str">
        <f t="shared" si="52"/>
        <v/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customFormat="false" ht="16">
      <c r="A477" s="2" t="s">
        <v>88</v>
      </c>
      <c r="B477" s="15">
        <f t="shared" ref="B477:L477" si="53">IF(AND(ISNUMBER(B232),ISNUMBER(B231)),B232-B231,"")</f>
        <v>0.54899999999999993</v>
      </c>
      <c r="C477" s="15">
        <f t="shared" si="53"/>
        <v>0.64190000000000014</v>
      </c>
      <c r="D477" s="15">
        <f t="shared" si="53"/>
        <v>0.64999999999999991</v>
      </c>
      <c r="E477" s="15">
        <f t="shared" si="53"/>
        <v>0.65282000000005036</v>
      </c>
      <c r="F477" s="15">
        <f t="shared" si="53"/>
        <v>0.65174766619113012</v>
      </c>
      <c r="G477" s="15">
        <f t="shared" si="53"/>
        <v>0.67515931898657966</v>
      </c>
      <c r="H477" s="15">
        <f t="shared" si="53"/>
        <v>0.64999999999999991</v>
      </c>
      <c r="I477" s="15">
        <f t="shared" si="53"/>
        <v>0.64999999999999991</v>
      </c>
      <c r="J477" s="15">
        <f t="shared" si="53"/>
        <v>0.66000000000000014</v>
      </c>
      <c r="K477" s="15">
        <f t="shared" si="53"/>
        <v>0.6481141129367618</v>
      </c>
      <c r="L477" s="15" t="str">
        <f t="shared" si="53"/>
        <v/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customFormat="false" ht="16">
      <c r="A478" s="2" t="s">
        <v>89</v>
      </c>
      <c r="B478" s="15">
        <f t="shared" ref="B478:L478" si="54">IF(AND(ISNUMBER(B233),ISNUMBER(B232)),B233-B232,"")</f>
        <v>-1.2029661963441702</v>
      </c>
      <c r="C478" s="15">
        <f t="shared" si="54"/>
        <v>-1.2098</v>
      </c>
      <c r="D478" s="15">
        <f t="shared" si="54"/>
        <v>-1.19</v>
      </c>
      <c r="E478" s="15">
        <f t="shared" si="54"/>
        <v>-1.1959600000000403</v>
      </c>
      <c r="F478" s="15">
        <f t="shared" si="54"/>
        <v>-1.1975801927030001</v>
      </c>
      <c r="G478" s="15">
        <f t="shared" si="54"/>
        <v>-1.1965295331104997</v>
      </c>
      <c r="H478" s="15">
        <f t="shared" si="54"/>
        <v>-1.19</v>
      </c>
      <c r="I478" s="15">
        <f t="shared" si="54"/>
        <v>-1.19</v>
      </c>
      <c r="J478" s="15">
        <f t="shared" si="54"/>
        <v>-1.19</v>
      </c>
      <c r="K478" s="15">
        <f t="shared" si="54"/>
        <v>-1.191115366694611</v>
      </c>
      <c r="L478" s="15" t="str">
        <f t="shared" si="54"/>
        <v/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customFormat="false" ht="16">
      <c r="A479" s="2" t="s">
        <v>90</v>
      </c>
      <c r="B479" s="15">
        <f t="shared" ref="B479:L479" si="55">IF(AND(ISNUMBER(B234),ISNUMBER(B232)),B234-B232,"")</f>
        <v>-0.56899999999999995</v>
      </c>
      <c r="C479" s="15">
        <f t="shared" si="55"/>
        <v>-0.59770000000000012</v>
      </c>
      <c r="D479" s="15">
        <f t="shared" si="55"/>
        <v>-0.62999999999999989</v>
      </c>
      <c r="E479" s="15">
        <f t="shared" si="55"/>
        <v>-0.63762000000001029</v>
      </c>
      <c r="F479" s="15">
        <f t="shared" si="55"/>
        <v>-0.65027313878217985</v>
      </c>
      <c r="G479" s="15">
        <f t="shared" si="55"/>
        <v>-0.65583268141262963</v>
      </c>
      <c r="H479" s="15">
        <f t="shared" si="55"/>
        <v>-0.62999999999999989</v>
      </c>
      <c r="I479" s="15">
        <f t="shared" si="55"/>
        <v>-0.62999999999999989</v>
      </c>
      <c r="J479" s="15">
        <f t="shared" si="55"/>
        <v>-0.62999999999999989</v>
      </c>
      <c r="K479" s="15">
        <f t="shared" si="55"/>
        <v>-0.64901920168563931</v>
      </c>
      <c r="L479" s="15" t="str">
        <f t="shared" si="55"/>
        <v/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customFormat="false" ht="16">
      <c r="A480" s="2" t="s">
        <v>91</v>
      </c>
      <c r="B480" s="15">
        <f t="shared" ref="B480:L480" si="56">IF(AND(ISNUMBER(B234),ISNUMBER(B227)),B234-B227,"")</f>
        <v>0.60299999999999976</v>
      </c>
      <c r="C480" s="15">
        <f t="shared" si="56"/>
        <v>0.57140000000000013</v>
      </c>
      <c r="D480" s="15">
        <f t="shared" si="56"/>
        <v>0.67600000000000016</v>
      </c>
      <c r="E480" s="15">
        <f t="shared" si="56"/>
        <v>0.61215999999997983</v>
      </c>
      <c r="F480" s="15">
        <f t="shared" si="56"/>
        <v>0.60515451715876001</v>
      </c>
      <c r="G480" s="15">
        <f t="shared" si="56"/>
        <v>0.63626759090631024</v>
      </c>
      <c r="H480" s="15">
        <f t="shared" si="56"/>
        <v>0.64000000000000012</v>
      </c>
      <c r="I480" s="15">
        <f t="shared" si="56"/>
        <v>0.64000000000000012</v>
      </c>
      <c r="J480" s="15">
        <f t="shared" si="56"/>
        <v>0.64000000000000012</v>
      </c>
      <c r="K480" s="15">
        <f t="shared" si="56"/>
        <v>0.6228225249440098</v>
      </c>
      <c r="L480" s="15" t="str">
        <f t="shared" si="56"/>
        <v/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customFormat="false" ht="16">
      <c r="A481" s="2" t="s">
        <v>92</v>
      </c>
      <c r="B481" s="15">
        <f t="shared" ref="B481:L481" si="57">IF(AND(ISNUMBER(B235),ISNUMBER(B234)),B235-B234,"")</f>
        <v>-1.1199999999999997</v>
      </c>
      <c r="C481" s="15">
        <f t="shared" si="57"/>
        <v>-1.1267</v>
      </c>
      <c r="D481" s="15">
        <f t="shared" si="57"/>
        <v>-1.1000000000000001</v>
      </c>
      <c r="E481" s="15">
        <f t="shared" si="57"/>
        <v>-1.0938100000000297</v>
      </c>
      <c r="F481" s="15">
        <f t="shared" si="57"/>
        <v>-1.0993978833917799</v>
      </c>
      <c r="G481" s="15">
        <f t="shared" si="57"/>
        <v>-1.0921111803265502</v>
      </c>
      <c r="H481" s="15">
        <f t="shared" si="57"/>
        <v>-1.1000000000000001</v>
      </c>
      <c r="I481" s="15">
        <f t="shared" si="57"/>
        <v>-1.1000000000000001</v>
      </c>
      <c r="J481" s="15">
        <f t="shared" si="57"/>
        <v>-1.1000000000000001</v>
      </c>
      <c r="K481" s="15">
        <f t="shared" si="57"/>
        <v>-1.0909070452237333</v>
      </c>
      <c r="L481" s="15" t="str">
        <f t="shared" si="57"/>
        <v/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customFormat="false" ht="16">
      <c r="A482" s="2" t="s">
        <v>93</v>
      </c>
      <c r="B482" s="15">
        <f t="shared" ref="B482:L482" si="58">IF(AND(ISNUMBER(B235),ISNUMBER(B233)),B235-B233,"")</f>
        <v>-0.48603380365582938</v>
      </c>
      <c r="C482" s="15">
        <f t="shared" si="58"/>
        <v>-0.51460000000000017</v>
      </c>
      <c r="D482" s="15">
        <f t="shared" si="58"/>
        <v>-0.54</v>
      </c>
      <c r="E482" s="15">
        <f t="shared" si="58"/>
        <v>-0.53546999999999967</v>
      </c>
      <c r="F482" s="15">
        <f t="shared" si="58"/>
        <v>-0.55209082947095967</v>
      </c>
      <c r="G482" s="15">
        <f t="shared" si="58"/>
        <v>-0.55141432862868012</v>
      </c>
      <c r="H482" s="15">
        <f t="shared" si="58"/>
        <v>-0.54</v>
      </c>
      <c r="I482" s="15">
        <f t="shared" si="58"/>
        <v>-0.54</v>
      </c>
      <c r="J482" s="15">
        <f t="shared" si="58"/>
        <v>-0.54</v>
      </c>
      <c r="K482" s="15">
        <f t="shared" si="58"/>
        <v>-0.54881088021476154</v>
      </c>
      <c r="L482" s="15" t="str">
        <f t="shared" si="58"/>
        <v/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customFormat="false" ht="16">
      <c r="A483" s="2" t="s">
        <v>94</v>
      </c>
      <c r="B483" s="15">
        <f t="shared" ref="B483:L483" si="59">IF(AND(ISNUMBER(B235),ISNUMBER(B226)),B235-B226,"")</f>
        <v>0.38400000000000012</v>
      </c>
      <c r="C483" s="15">
        <f t="shared" si="59"/>
        <v>0.38459999999999983</v>
      </c>
      <c r="D483" s="15">
        <f t="shared" si="59"/>
        <v>0.40100000000000002</v>
      </c>
      <c r="E483" s="15">
        <f t="shared" si="59"/>
        <v>0.39601999999998028</v>
      </c>
      <c r="F483" s="15">
        <f t="shared" si="59"/>
        <v>0.3890970113102401</v>
      </c>
      <c r="G483" s="15">
        <f t="shared" si="59"/>
        <v>0.40486703435276983</v>
      </c>
      <c r="H483" s="15">
        <f t="shared" si="59"/>
        <v>0.40000000000000013</v>
      </c>
      <c r="I483" s="15">
        <f t="shared" si="59"/>
        <v>0.40000000000000013</v>
      </c>
      <c r="J483" s="15">
        <f t="shared" si="59"/>
        <v>0.40000000000000013</v>
      </c>
      <c r="K483" s="15">
        <f t="shared" si="59"/>
        <v>0.39945265118563422</v>
      </c>
      <c r="L483" s="15" t="str">
        <f t="shared" si="59"/>
        <v/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customFormat="false" ht="16">
      <c r="A484" s="2" t="s">
        <v>95</v>
      </c>
      <c r="B484" s="15">
        <f t="shared" ref="B484:L484" si="60">IF(AND(ISNUMBER(B236),ISNUMBER(B223)),B236-B223,"")</f>
        <v>1.3015917611003105</v>
      </c>
      <c r="C484" s="15">
        <f t="shared" si="60"/>
        <v>1.2372999999999998</v>
      </c>
      <c r="D484" s="15">
        <f t="shared" si="60"/>
        <v>1.2210000000000001</v>
      </c>
      <c r="E484" s="15">
        <f t="shared" si="60"/>
        <v>1.2084199999999901</v>
      </c>
      <c r="F484" s="15">
        <f t="shared" si="60"/>
        <v>1.1917826076518701</v>
      </c>
      <c r="G484" s="15">
        <f t="shared" si="60"/>
        <v>1.23172697753435</v>
      </c>
      <c r="H484" s="15">
        <f t="shared" si="60"/>
        <v>1.23</v>
      </c>
      <c r="I484" s="15">
        <f t="shared" si="60"/>
        <v>1.23</v>
      </c>
      <c r="J484" s="15">
        <f t="shared" si="60"/>
        <v>1.23</v>
      </c>
      <c r="K484" s="15">
        <f t="shared" si="60"/>
        <v>1.2431006055417702</v>
      </c>
      <c r="L484" s="15" t="str">
        <f t="shared" si="60"/>
        <v/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92" spans="1:1" customFormat="false">
      <c r="A492" t="s">
        <v>96</v>
      </c>
    </row>
    <row r="493" spans="1:1" customFormat="false" ht="16">
      <c r="A493" s="2"/>
    </row>
    <row r="494" spans="1:28" customFormat="false" ht="16">
      <c r="A494" s="2"/>
      <c r="B494" s="11" t="s">
        <v>37</v>
      </c>
      <c r="C494" s="11" t="s">
        <v>37</v>
      </c>
      <c r="D494" s="11" t="s">
        <v>38</v>
      </c>
      <c r="E494" s="11" t="s">
        <v>39</v>
      </c>
      <c r="F494" s="11" t="s">
        <v>39</v>
      </c>
      <c r="G494" s="11" t="s">
        <v>40</v>
      </c>
      <c r="H494" s="11" t="s">
        <v>40</v>
      </c>
      <c r="I494" s="11" t="s">
        <v>40</v>
      </c>
      <c r="J494" s="13" t="s">
        <v>41</v>
      </c>
      <c r="K494" s="13" t="s">
        <v>42</v>
      </c>
      <c r="L494" s="13" t="str">
        <f>YourData!$J$4</f>
        <v>Tested Prg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2:28" customFormat="false" ht="16">
      <c r="B495" s="11" t="s">
        <v>43</v>
      </c>
      <c r="C495" s="11" t="s">
        <v>44</v>
      </c>
      <c r="D495" s="11" t="s">
        <v>45</v>
      </c>
      <c r="E495" s="11" t="s">
        <v>46</v>
      </c>
      <c r="F495" s="11" t="s">
        <v>47</v>
      </c>
      <c r="G495" s="11" t="s">
        <v>48</v>
      </c>
      <c r="H495" s="11" t="s">
        <v>49</v>
      </c>
      <c r="I495" s="11" t="s">
        <v>50</v>
      </c>
      <c r="J495" s="13" t="s">
        <v>253</v>
      </c>
      <c r="K495" s="13" t="s">
        <v>52</v>
      </c>
      <c r="L495" s="13" t="str">
        <f>YourData!$J$8</f>
        <v>Org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customFormat="false" ht="16">
      <c r="A496" s="2" t="s">
        <v>77</v>
      </c>
      <c r="B496" s="14">
        <f t="shared" ref="B496:L496" si="61">IF(AND(ISNUMBER(B24),ISNUMBER(B23)),B24-B23,"")</f>
        <v>-454</v>
      </c>
      <c r="C496" s="14">
        <f t="shared" si="61"/>
        <v>-459.62100000000009</v>
      </c>
      <c r="D496" s="14">
        <f t="shared" si="61"/>
        <v>-441</v>
      </c>
      <c r="E496" s="14">
        <f t="shared" si="61"/>
        <v>-455.30546879999997</v>
      </c>
      <c r="F496" s="14">
        <f t="shared" si="61"/>
        <v>-449.97107319998986</v>
      </c>
      <c r="G496" s="14">
        <f t="shared" si="61"/>
        <v>-454.31312939777013</v>
      </c>
      <c r="H496" s="14">
        <f t="shared" si="61"/>
        <v>-453.59999999999991</v>
      </c>
      <c r="I496" s="14">
        <f t="shared" si="61"/>
        <v>-453.19999999999982</v>
      </c>
      <c r="J496" s="14">
        <f t="shared" si="61"/>
        <v>-454</v>
      </c>
      <c r="K496" s="14">
        <f t="shared" si="61"/>
        <v>-450.95974700000102</v>
      </c>
      <c r="L496" s="14" t="str">
        <f t="shared" si="61"/>
        <v/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customFormat="false" ht="16">
      <c r="A497" s="2" t="s">
        <v>78</v>
      </c>
      <c r="B497" s="14">
        <f t="shared" ref="B497:L497" si="62">IF(AND(ISNUMBER(B25),ISNUMBER(B24)),B25-B24,"")</f>
        <v>-62</v>
      </c>
      <c r="C497" s="14">
        <f t="shared" si="62"/>
        <v>-50.091999999999871</v>
      </c>
      <c r="D497" s="14">
        <f t="shared" si="62"/>
        <v>-77</v>
      </c>
      <c r="E497" s="14">
        <f t="shared" si="62"/>
        <v>-59.658412799979942</v>
      </c>
      <c r="F497" s="14">
        <f t="shared" si="62"/>
        <v>-60.302113200010126</v>
      </c>
      <c r="G497" s="14">
        <f t="shared" si="62"/>
        <v>-63.557461295969915</v>
      </c>
      <c r="H497" s="14">
        <f t="shared" si="62"/>
        <v>-66.200000000000045</v>
      </c>
      <c r="I497" s="14">
        <f t="shared" si="62"/>
        <v>-66.400000000000091</v>
      </c>
      <c r="J497" s="14">
        <f t="shared" si="62"/>
        <v>-65</v>
      </c>
      <c r="K497" s="14">
        <f t="shared" si="62"/>
        <v>-62.678216999998881</v>
      </c>
      <c r="L497" s="14" t="str">
        <f t="shared" si="62"/>
        <v/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customFormat="false" ht="16">
      <c r="A498" s="2" t="s">
        <v>79</v>
      </c>
      <c r="B498" s="14">
        <f t="shared" ref="B498:L498" si="63">IF(AND(ISNUMBER(B25),ISNUMBER(B23)),B25-B23,"")</f>
        <v>-516</v>
      </c>
      <c r="C498" s="14">
        <f t="shared" si="63"/>
        <v>-509.71299999999997</v>
      </c>
      <c r="D498" s="14">
        <f t="shared" si="63"/>
        <v>-518</v>
      </c>
      <c r="E498" s="14">
        <f t="shared" si="63"/>
        <v>-514.96388159997991</v>
      </c>
      <c r="F498" s="14">
        <f t="shared" si="63"/>
        <v>-510.27318639999999</v>
      </c>
      <c r="G498" s="14">
        <f t="shared" si="63"/>
        <v>-517.87059069374004</v>
      </c>
      <c r="H498" s="14">
        <f t="shared" si="63"/>
        <v>-519.79999999999995</v>
      </c>
      <c r="I498" s="14">
        <f t="shared" si="63"/>
        <v>-519.59999999999991</v>
      </c>
      <c r="J498" s="14">
        <f t="shared" si="63"/>
        <v>-519</v>
      </c>
      <c r="K498" s="14">
        <f t="shared" si="63"/>
        <v>-513.6379639999999</v>
      </c>
      <c r="L498" s="14" t="str">
        <f t="shared" si="63"/>
        <v/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customFormat="false" ht="16">
      <c r="A499" s="2" t="s">
        <v>80</v>
      </c>
      <c r="B499" s="14">
        <f t="shared" ref="B499:L499" si="64">IF(AND(ISNUMBER(B26),ISNUMBER(B23)),B26-B23,"")</f>
        <v>-1413</v>
      </c>
      <c r="C499" s="14">
        <f t="shared" si="64"/>
        <v>-1415.3979999999999</v>
      </c>
      <c r="D499" s="14">
        <f t="shared" si="64"/>
        <v>-1421</v>
      </c>
      <c r="E499" s="14">
        <f t="shared" si="64"/>
        <v>-1413.541530239989</v>
      </c>
      <c r="F499" s="14">
        <f t="shared" si="64"/>
        <v>-1401.82079718</v>
      </c>
      <c r="G499" s="14">
        <f t="shared" si="64"/>
        <v>-1419.966271842374</v>
      </c>
      <c r="H499" s="14">
        <f t="shared" si="64"/>
        <v>-1421.3</v>
      </c>
      <c r="I499" s="14">
        <f t="shared" si="64"/>
        <v>-1421.1</v>
      </c>
      <c r="J499" s="14">
        <f t="shared" si="64"/>
        <v>-1421</v>
      </c>
      <c r="K499" s="14">
        <f t="shared" si="64"/>
        <v>-1411.4319052000008</v>
      </c>
      <c r="L499" s="14" t="str">
        <f t="shared" si="64"/>
        <v/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customFormat="false" ht="16">
      <c r="A500" s="2" t="s">
        <v>81</v>
      </c>
      <c r="B500" s="14">
        <f t="shared" ref="B500:L500" si="65">IF(AND(ISNUMBER(B27),ISNUMBER(B26)),B27-B26,"")</f>
        <v>-40</v>
      </c>
      <c r="C500" s="14">
        <f t="shared" si="65"/>
        <v>-40.411000000000001</v>
      </c>
      <c r="D500" s="14">
        <f t="shared" si="65"/>
        <v>-40</v>
      </c>
      <c r="E500" s="14">
        <f t="shared" si="65"/>
        <v>-40.96051020000121</v>
      </c>
      <c r="F500" s="14">
        <f t="shared" si="65"/>
        <v>-41.473268430000104</v>
      </c>
      <c r="G500" s="14">
        <f t="shared" si="65"/>
        <v>-41.586441394313908</v>
      </c>
      <c r="H500" s="14">
        <f t="shared" si="65"/>
        <v>-41</v>
      </c>
      <c r="I500" s="14">
        <f t="shared" si="65"/>
        <v>-41.2</v>
      </c>
      <c r="J500" s="14">
        <f t="shared" si="65"/>
        <v>-42</v>
      </c>
      <c r="K500" s="14">
        <f t="shared" si="65"/>
        <v>-40.693353800000011</v>
      </c>
      <c r="L500" s="14" t="str">
        <f t="shared" si="65"/>
        <v/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customFormat="false" ht="16">
      <c r="A501" s="2" t="s">
        <v>82</v>
      </c>
      <c r="B501" s="14">
        <f t="shared" ref="B501:L501" si="66">IF(AND(ISNUMBER(B27),ISNUMBER(B24)),B27-B24,"")</f>
        <v>-999</v>
      </c>
      <c r="C501" s="14">
        <f t="shared" si="66"/>
        <v>-996.18799999999987</v>
      </c>
      <c r="D501" s="14">
        <f t="shared" si="66"/>
        <v>-1020</v>
      </c>
      <c r="E501" s="14">
        <f t="shared" si="66"/>
        <v>-999.19657163999022</v>
      </c>
      <c r="F501" s="14">
        <f t="shared" si="66"/>
        <v>-993.32299241001022</v>
      </c>
      <c r="G501" s="14">
        <f t="shared" si="66"/>
        <v>-1007.2395838389178</v>
      </c>
      <c r="H501" s="14">
        <f t="shared" si="66"/>
        <v>-1008.7</v>
      </c>
      <c r="I501" s="14">
        <f t="shared" si="66"/>
        <v>-1009.1000000000001</v>
      </c>
      <c r="J501" s="14">
        <f t="shared" si="66"/>
        <v>-1009</v>
      </c>
      <c r="K501" s="14">
        <f t="shared" si="66"/>
        <v>-1001.1655119999997</v>
      </c>
      <c r="L501" s="14" t="str">
        <f t="shared" si="66"/>
        <v/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customFormat="false" ht="16">
      <c r="A502" s="2" t="s">
        <v>83</v>
      </c>
      <c r="B502" s="14">
        <f t="shared" ref="B502:L502" si="67">IF(AND(ISNUMBER(B28),ISNUMBER(B24)),B28-B24,"")</f>
        <v>118</v>
      </c>
      <c r="C502" s="14">
        <f t="shared" si="67"/>
        <v>141.22800000000007</v>
      </c>
      <c r="D502" s="14">
        <f t="shared" si="67"/>
        <v>118</v>
      </c>
      <c r="E502" s="14">
        <f t="shared" si="67"/>
        <v>132.09436800000003</v>
      </c>
      <c r="F502" s="14">
        <f t="shared" si="67"/>
        <v>129.64715719998981</v>
      </c>
      <c r="G502" s="14">
        <f t="shared" si="67"/>
        <v>130.25511044620998</v>
      </c>
      <c r="H502" s="14">
        <f t="shared" si="67"/>
        <v>129.29999999999995</v>
      </c>
      <c r="I502" s="14">
        <f t="shared" si="67"/>
        <v>129.09999999999991</v>
      </c>
      <c r="J502" s="14">
        <f t="shared" si="67"/>
        <v>131</v>
      </c>
      <c r="K502" s="14">
        <f t="shared" si="67"/>
        <v>128.04000699999983</v>
      </c>
      <c r="L502" s="14" t="str">
        <f t="shared" si="67"/>
        <v/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customFormat="false" ht="16">
      <c r="A503" s="2" t="s">
        <v>84</v>
      </c>
      <c r="B503" s="14">
        <f t="shared" ref="B503:L503" si="68">IF(AND(ISNUMBER(B29),ISNUMBER(B28)),B29-B28,"")</f>
        <v>-76</v>
      </c>
      <c r="C503" s="14">
        <f t="shared" si="68"/>
        <v>-64.793999999999869</v>
      </c>
      <c r="D503" s="14">
        <f t="shared" si="68"/>
        <v>-68</v>
      </c>
      <c r="E503" s="14">
        <f t="shared" si="68"/>
        <v>-62.32161599997994</v>
      </c>
      <c r="F503" s="14">
        <f t="shared" si="68"/>
        <v>-58.729464300000018</v>
      </c>
      <c r="G503" s="14">
        <f t="shared" si="68"/>
        <v>-66.050022695410007</v>
      </c>
      <c r="H503" s="14">
        <f t="shared" si="68"/>
        <v>-67.200000000000045</v>
      </c>
      <c r="I503" s="14">
        <f t="shared" si="68"/>
        <v>-67.599999999999909</v>
      </c>
      <c r="J503" s="14">
        <f t="shared" si="68"/>
        <v>-68</v>
      </c>
      <c r="K503" s="14">
        <f t="shared" si="68"/>
        <v>-65.374313999999003</v>
      </c>
      <c r="L503" s="14" t="str">
        <f t="shared" si="68"/>
        <v/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customFormat="false" ht="16">
      <c r="A504" s="2" t="s">
        <v>85</v>
      </c>
      <c r="B504" s="14">
        <f t="shared" ref="B504:L504" si="69">IF(AND(ISNUMBER(B30),ISNUMBER(B29)),B30-B29,"")</f>
        <v>363</v>
      </c>
      <c r="C504" s="14">
        <f t="shared" si="69"/>
        <v>361.81699999999978</v>
      </c>
      <c r="D504" s="14">
        <f t="shared" si="69"/>
        <v>362</v>
      </c>
      <c r="E504" s="14">
        <f t="shared" si="69"/>
        <v>362.97703679996994</v>
      </c>
      <c r="F504" s="14">
        <f t="shared" si="69"/>
        <v>357.04327110000008</v>
      </c>
      <c r="G504" s="14">
        <f t="shared" si="69"/>
        <v>357.39019695866</v>
      </c>
      <c r="H504" s="14">
        <f t="shared" si="69"/>
        <v>360.40000000000009</v>
      </c>
      <c r="I504" s="14">
        <f t="shared" si="69"/>
        <v>360.69999999999982</v>
      </c>
      <c r="J504" s="14">
        <f t="shared" si="69"/>
        <v>362</v>
      </c>
      <c r="K504" s="14">
        <f t="shared" si="69"/>
        <v>359.34134100000006</v>
      </c>
      <c r="L504" s="14" t="str">
        <f t="shared" si="69"/>
        <v/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customFormat="false" ht="16">
      <c r="A505" s="2" t="s">
        <v>86</v>
      </c>
      <c r="B505" s="14">
        <f t="shared" ref="B505:L505" si="70">IF(AND(ISNUMBER(B31),ISNUMBER(B28)),B31-B28,"")</f>
        <v>-563</v>
      </c>
      <c r="C505" s="14">
        <f t="shared" si="70"/>
        <v>-573.34799999999996</v>
      </c>
      <c r="D505" s="14">
        <f t="shared" si="70"/>
        <v>-569</v>
      </c>
      <c r="E505" s="14">
        <f t="shared" si="70"/>
        <v>-563.14607999998498</v>
      </c>
      <c r="F505" s="14">
        <f t="shared" si="70"/>
        <v>-555.78424589999793</v>
      </c>
      <c r="G505" s="14">
        <f t="shared" si="70"/>
        <v>-565.3726824830909</v>
      </c>
      <c r="H505" s="14">
        <f t="shared" si="70"/>
        <v>-568.79999999999995</v>
      </c>
      <c r="I505" s="14">
        <f t="shared" si="70"/>
        <v>-568.70000000000005</v>
      </c>
      <c r="J505" s="14">
        <f t="shared" si="70"/>
        <v>-570</v>
      </c>
      <c r="K505" s="14">
        <f t="shared" si="70"/>
        <v>-561.73686220000013</v>
      </c>
      <c r="L505" s="14" t="str">
        <f t="shared" si="70"/>
        <v/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customFormat="false" ht="16">
      <c r="A506" s="2" t="s">
        <v>87</v>
      </c>
      <c r="B506" s="14">
        <f t="shared" ref="B506:L506" si="71">IF(AND(ISNUMBER(B32),ISNUMBER(B28)),B32-B28,"")</f>
        <v>-103</v>
      </c>
      <c r="C506" s="14">
        <f t="shared" si="71"/>
        <v>-125.31500000000005</v>
      </c>
      <c r="D506" s="14">
        <f t="shared" si="71"/>
        <v>-125</v>
      </c>
      <c r="E506" s="14">
        <f t="shared" si="71"/>
        <v>-117.78439679998996</v>
      </c>
      <c r="F506" s="14">
        <f t="shared" si="71"/>
        <v>-111.57531709999989</v>
      </c>
      <c r="G506" s="14">
        <f t="shared" si="71"/>
        <v>-123.82399502217004</v>
      </c>
      <c r="H506" s="14">
        <f t="shared" si="71"/>
        <v>-124.20000000000005</v>
      </c>
      <c r="I506" s="14">
        <f t="shared" si="71"/>
        <v>-124.59999999999991</v>
      </c>
      <c r="J506" s="14">
        <f t="shared" si="71"/>
        <v>-125</v>
      </c>
      <c r="K506" s="14">
        <f t="shared" si="71"/>
        <v>-115.1083189999988</v>
      </c>
      <c r="L506" s="14" t="str">
        <f t="shared" si="71"/>
        <v/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customFormat="false" ht="16">
      <c r="A507" s="2" t="s">
        <v>88</v>
      </c>
      <c r="B507" s="14">
        <f t="shared" ref="B507:L507" si="72">IF(AND(ISNUMBER(B32),ISNUMBER(B31)),B32-B31,"")</f>
        <v>460</v>
      </c>
      <c r="C507" s="14">
        <f t="shared" si="72"/>
        <v>448.0329999999999</v>
      </c>
      <c r="D507" s="14">
        <f t="shared" si="72"/>
        <v>444</v>
      </c>
      <c r="E507" s="14">
        <f t="shared" si="72"/>
        <v>445.36168319999501</v>
      </c>
      <c r="F507" s="14">
        <f t="shared" si="72"/>
        <v>444.20892879999803</v>
      </c>
      <c r="G507" s="14">
        <f t="shared" si="72"/>
        <v>441.54868746092086</v>
      </c>
      <c r="H507" s="14">
        <f t="shared" si="72"/>
        <v>444.59999999999991</v>
      </c>
      <c r="I507" s="14">
        <f t="shared" si="72"/>
        <v>444.10000000000014</v>
      </c>
      <c r="J507" s="14">
        <f t="shared" si="72"/>
        <v>445</v>
      </c>
      <c r="K507" s="14">
        <f t="shared" si="72"/>
        <v>446.62854320000133</v>
      </c>
      <c r="L507" s="14" t="str">
        <f t="shared" si="72"/>
        <v/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customFormat="false" ht="16">
      <c r="A508" s="2" t="s">
        <v>89</v>
      </c>
      <c r="B508" s="14">
        <f t="shared" ref="B508:L508" si="73">IF(AND(ISNUMBER(B33),ISNUMBER(B32)),B33-B32,"")</f>
        <v>467</v>
      </c>
      <c r="C508" s="14">
        <f t="shared" si="73"/>
        <v>464.04600000000005</v>
      </c>
      <c r="D508" s="14">
        <f t="shared" si="73"/>
        <v>461</v>
      </c>
      <c r="E508" s="14">
        <f t="shared" si="73"/>
        <v>460.25495040000988</v>
      </c>
      <c r="F508" s="14">
        <f t="shared" si="73"/>
        <v>458.35957039999994</v>
      </c>
      <c r="G508" s="14">
        <f t="shared" si="73"/>
        <v>461.97365386040019</v>
      </c>
      <c r="H508" s="14">
        <f t="shared" si="73"/>
        <v>461.10000000000014</v>
      </c>
      <c r="I508" s="14">
        <f t="shared" si="73"/>
        <v>461</v>
      </c>
      <c r="J508" s="14">
        <f t="shared" si="73"/>
        <v>461</v>
      </c>
      <c r="K508" s="14">
        <f t="shared" si="73"/>
        <v>458.3877199999979</v>
      </c>
      <c r="L508" s="14" t="str">
        <f t="shared" si="73"/>
        <v/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customFormat="false" ht="16">
      <c r="A509" s="2" t="s">
        <v>90</v>
      </c>
      <c r="B509" s="14">
        <f t="shared" ref="B509:L509" si="74">IF(AND(ISNUMBER(B34),ISNUMBER(B32)),B34-B32,"")</f>
        <v>-920</v>
      </c>
      <c r="C509" s="14">
        <f t="shared" si="74"/>
        <v>-916.88999999999987</v>
      </c>
      <c r="D509" s="14">
        <f t="shared" si="74"/>
        <v>-918</v>
      </c>
      <c r="E509" s="14">
        <f t="shared" si="74"/>
        <v>-917.27314560000104</v>
      </c>
      <c r="F509" s="14">
        <f t="shared" si="74"/>
        <v>-914.91743080000003</v>
      </c>
      <c r="G509" s="14">
        <f t="shared" si="74"/>
        <v>-917.49301616309685</v>
      </c>
      <c r="H509" s="14">
        <f t="shared" si="74"/>
        <v>-918.19999999999993</v>
      </c>
      <c r="I509" s="14">
        <f t="shared" si="74"/>
        <v>-917.7</v>
      </c>
      <c r="J509" s="14">
        <f t="shared" si="74"/>
        <v>-919</v>
      </c>
      <c r="K509" s="14">
        <f t="shared" si="74"/>
        <v>-917.66538940000066</v>
      </c>
      <c r="L509" s="14" t="str">
        <f t="shared" si="74"/>
        <v/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customFormat="false" ht="16">
      <c r="A510" s="2" t="s">
        <v>91</v>
      </c>
      <c r="B510" s="14">
        <f t="shared" ref="B510:L510" si="75">IF(AND(ISNUMBER(B34),ISNUMBER(B27)),B34-B27,"")</f>
        <v>94</v>
      </c>
      <c r="C510" s="14">
        <f t="shared" si="75"/>
        <v>95.210999999999999</v>
      </c>
      <c r="D510" s="14">
        <f t="shared" si="75"/>
        <v>95</v>
      </c>
      <c r="E510" s="14">
        <f t="shared" si="75"/>
        <v>96.233397239999192</v>
      </c>
      <c r="F510" s="14">
        <f t="shared" si="75"/>
        <v>96.477401710000095</v>
      </c>
      <c r="G510" s="14">
        <f t="shared" si="75"/>
        <v>96.177683099860914</v>
      </c>
      <c r="H510" s="14">
        <f t="shared" si="75"/>
        <v>95.6</v>
      </c>
      <c r="I510" s="14">
        <f t="shared" si="75"/>
        <v>95.899999999999991</v>
      </c>
      <c r="J510" s="14">
        <f t="shared" si="75"/>
        <v>96</v>
      </c>
      <c r="K510" s="14">
        <f t="shared" si="75"/>
        <v>96.431810600000105</v>
      </c>
      <c r="L510" s="14" t="str">
        <f t="shared" si="75"/>
        <v/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customFormat="false" ht="16">
      <c r="A511" s="2" t="s">
        <v>92</v>
      </c>
      <c r="B511" s="14">
        <f t="shared" ref="B511:L511" si="76">IF(AND(ISNUMBER(B35),ISNUMBER(B34)),B35-B34,"")</f>
        <v>86</v>
      </c>
      <c r="C511" s="14">
        <f t="shared" si="76"/>
        <v>84.700000000000017</v>
      </c>
      <c r="D511" s="14">
        <f t="shared" si="76"/>
        <v>86</v>
      </c>
      <c r="E511" s="14">
        <f t="shared" si="76"/>
        <v>85.734633600002013</v>
      </c>
      <c r="F511" s="14">
        <f t="shared" si="76"/>
        <v>86.459674100000996</v>
      </c>
      <c r="G511" s="14">
        <f t="shared" si="76"/>
        <v>86.987513906895998</v>
      </c>
      <c r="H511" s="14">
        <f t="shared" si="76"/>
        <v>85.9</v>
      </c>
      <c r="I511" s="14">
        <f t="shared" si="76"/>
        <v>85.800000000000011</v>
      </c>
      <c r="J511" s="14">
        <f t="shared" si="76"/>
        <v>86</v>
      </c>
      <c r="K511" s="14">
        <f t="shared" si="76"/>
        <v>85.895127699999961</v>
      </c>
      <c r="L511" s="14" t="str">
        <f t="shared" si="76"/>
        <v/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customFormat="false" ht="16">
      <c r="A512" s="2" t="s">
        <v>93</v>
      </c>
      <c r="B512" s="14">
        <f t="shared" ref="B512:L512" si="77">IF(AND(ISNUMBER(B35),ISNUMBER(B33)),B35-B33,"")</f>
        <v>-1301</v>
      </c>
      <c r="C512" s="14">
        <f t="shared" si="77"/>
        <v>-1296.2359999999999</v>
      </c>
      <c r="D512" s="14">
        <f t="shared" si="77"/>
        <v>-1293</v>
      </c>
      <c r="E512" s="14">
        <f t="shared" si="77"/>
        <v>-1291.7934624000088</v>
      </c>
      <c r="F512" s="14">
        <f t="shared" si="77"/>
        <v>-1286.8173270999989</v>
      </c>
      <c r="G512" s="14">
        <f t="shared" si="77"/>
        <v>-1292.4791561166012</v>
      </c>
      <c r="H512" s="14">
        <f t="shared" si="77"/>
        <v>-1293.4000000000001</v>
      </c>
      <c r="I512" s="14">
        <f t="shared" si="77"/>
        <v>-1292.9000000000001</v>
      </c>
      <c r="J512" s="14">
        <f t="shared" si="77"/>
        <v>-1294</v>
      </c>
      <c r="K512" s="14">
        <f t="shared" si="77"/>
        <v>-1290.1579816999986</v>
      </c>
      <c r="L512" s="14" t="str">
        <f t="shared" si="77"/>
        <v/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customFormat="false" ht="16">
      <c r="A513" s="2" t="s">
        <v>94</v>
      </c>
      <c r="B513" s="14">
        <f t="shared" ref="B513:L513" si="78">IF(AND(ISNUMBER(B35),ISNUMBER(B26)),B35-B26,"")</f>
        <v>140</v>
      </c>
      <c r="C513" s="14">
        <f t="shared" si="78"/>
        <v>139.5</v>
      </c>
      <c r="D513" s="14">
        <f t="shared" si="78"/>
        <v>141</v>
      </c>
      <c r="E513" s="14">
        <f t="shared" si="78"/>
        <v>141.00752064</v>
      </c>
      <c r="F513" s="14">
        <f t="shared" si="78"/>
        <v>141.46380738000099</v>
      </c>
      <c r="G513" s="14">
        <f t="shared" si="78"/>
        <v>141.57875561244299</v>
      </c>
      <c r="H513" s="14">
        <f t="shared" si="78"/>
        <v>140.5</v>
      </c>
      <c r="I513" s="14">
        <f t="shared" si="78"/>
        <v>140.5</v>
      </c>
      <c r="J513" s="14">
        <f t="shared" si="78"/>
        <v>140</v>
      </c>
      <c r="K513" s="14">
        <f t="shared" si="78"/>
        <v>141.63358450000004</v>
      </c>
      <c r="L513" s="14" t="str">
        <f t="shared" si="78"/>
        <v/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customFormat="false" ht="16">
      <c r="A514" s="2" t="s">
        <v>95</v>
      </c>
      <c r="B514" s="14">
        <f t="shared" ref="B514:L514" si="79">IF(AND(ISNUMBER(B36),ISNUMBER(B23)),B36-B23,"")</f>
        <v>-79</v>
      </c>
      <c r="C514" s="14">
        <f t="shared" si="79"/>
        <v>-52.603000000000065</v>
      </c>
      <c r="D514" s="14">
        <f t="shared" si="79"/>
        <v>-66</v>
      </c>
      <c r="E514" s="14">
        <f t="shared" si="79"/>
        <v>-42.273503999989998</v>
      </c>
      <c r="F514" s="14">
        <f t="shared" si="79"/>
        <v>-31.944259200000033</v>
      </c>
      <c r="G514" s="14">
        <f t="shared" si="79"/>
        <v>-54.737583804750102</v>
      </c>
      <c r="H514" s="14">
        <f t="shared" si="79"/>
        <v>-53.399999999999864</v>
      </c>
      <c r="I514" s="14">
        <f t="shared" si="79"/>
        <v>-53.5</v>
      </c>
      <c r="J514" s="14">
        <f t="shared" si="79"/>
        <v>-54</v>
      </c>
      <c r="K514" s="14">
        <f t="shared" si="79"/>
        <v>-55.433766000000787</v>
      </c>
      <c r="L514" s="14" t="str">
        <f t="shared" si="79"/>
        <v/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customFormat="false" ht="16">
      <c r="A515" s="2" t="s">
        <v>97</v>
      </c>
      <c r="B515" s="13" t="s">
        <v>98</v>
      </c>
      <c r="C515" s="13" t="s">
        <v>99</v>
      </c>
      <c r="D515" s="11" t="s">
        <v>38</v>
      </c>
      <c r="E515" s="11" t="s">
        <v>155</v>
      </c>
      <c r="F515" s="11" t="s">
        <v>156</v>
      </c>
      <c r="G515" s="11" t="s">
        <v>249</v>
      </c>
      <c r="H515" s="11" t="s">
        <v>250</v>
      </c>
      <c r="I515" s="13" t="s">
        <v>251</v>
      </c>
      <c r="J515" s="13" t="s">
        <v>41</v>
      </c>
      <c r="K515" s="13" t="s">
        <v>42</v>
      </c>
      <c r="L515" s="13" t="str">
        <f>YourData!$J$4</f>
        <v>Tested Prg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customFormat="false" ht="16">
      <c r="A516" s="2" t="s">
        <v>77</v>
      </c>
      <c r="B516" s="14">
        <f t="shared" ref="B516:L516" si="80">IF(AND(ISNUMBER(B44),ISNUMBER(B43)),B44-B43,"")</f>
        <v>-428</v>
      </c>
      <c r="C516" s="14">
        <f t="shared" si="80"/>
        <v>-441.5920000000001</v>
      </c>
      <c r="D516" s="14">
        <f t="shared" si="80"/>
        <v>-419</v>
      </c>
      <c r="E516" s="14">
        <f t="shared" si="80"/>
        <v>-431.84735999999896</v>
      </c>
      <c r="F516" s="14">
        <f t="shared" si="80"/>
        <v>-426.89357999999299</v>
      </c>
      <c r="G516" s="14">
        <f t="shared" si="80"/>
        <v>-430.91375778866802</v>
      </c>
      <c r="H516" s="14">
        <f t="shared" si="80"/>
        <v>-429.79999999999995</v>
      </c>
      <c r="I516" s="14">
        <f t="shared" si="80"/>
        <v>-429.50000000000011</v>
      </c>
      <c r="J516" s="14">
        <f t="shared" si="80"/>
        <v>-430</v>
      </c>
      <c r="K516" s="14" t="str">
        <f t="shared" si="80"/>
        <v/>
      </c>
      <c r="L516" s="14" t="str">
        <f t="shared" si="80"/>
        <v/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customFormat="false" ht="16">
      <c r="A517" s="2" t="s">
        <v>78</v>
      </c>
      <c r="B517" s="14">
        <f t="shared" ref="B517:L517" si="81">IF(AND(ISNUMBER(B45),ISNUMBER(B44)),B45-B44,"")</f>
        <v>-45</v>
      </c>
      <c r="C517" s="14">
        <f t="shared" si="81"/>
        <v>-15.798000000000002</v>
      </c>
      <c r="D517" s="14">
        <f t="shared" si="81"/>
        <v>-59</v>
      </c>
      <c r="E517" s="14">
        <f t="shared" si="81"/>
        <v>-43.471679999978051</v>
      </c>
      <c r="F517" s="14">
        <f t="shared" si="81"/>
        <v>-43.902960000007056</v>
      </c>
      <c r="G517" s="14">
        <f t="shared" si="81"/>
        <v>-47.071503181809021</v>
      </c>
      <c r="H517" s="14">
        <f t="shared" si="81"/>
        <v>-50.100000000000023</v>
      </c>
      <c r="I517" s="14">
        <f t="shared" si="81"/>
        <v>-50.199999999999932</v>
      </c>
      <c r="J517" s="14">
        <f t="shared" si="81"/>
        <v>-49</v>
      </c>
      <c r="K517" s="14" t="str">
        <f t="shared" si="81"/>
        <v/>
      </c>
      <c r="L517" s="14" t="str">
        <f t="shared" si="81"/>
        <v/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customFormat="false" ht="16">
      <c r="A518" s="2" t="s">
        <v>79</v>
      </c>
      <c r="B518" s="14">
        <f t="shared" ref="B518:L518" si="82">IF(AND(ISNUMBER(B45),ISNUMBER(B43)),B45-B43,"")</f>
        <v>-473</v>
      </c>
      <c r="C518" s="14">
        <f t="shared" si="82"/>
        <v>-457.3900000000001</v>
      </c>
      <c r="D518" s="14">
        <f t="shared" si="82"/>
        <v>-478</v>
      </c>
      <c r="E518" s="14">
        <f t="shared" si="82"/>
        <v>-475.31903999997701</v>
      </c>
      <c r="F518" s="14">
        <f t="shared" si="82"/>
        <v>-470.79654000000005</v>
      </c>
      <c r="G518" s="14">
        <f t="shared" si="82"/>
        <v>-477.98526097047704</v>
      </c>
      <c r="H518" s="14">
        <f t="shared" si="82"/>
        <v>-479.9</v>
      </c>
      <c r="I518" s="14">
        <f t="shared" si="82"/>
        <v>-479.70000000000005</v>
      </c>
      <c r="J518" s="14">
        <f t="shared" si="82"/>
        <v>-479</v>
      </c>
      <c r="K518" s="14" t="str">
        <f t="shared" si="82"/>
        <v/>
      </c>
      <c r="L518" s="14" t="str">
        <f t="shared" si="82"/>
        <v/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customFormat="false" ht="16">
      <c r="A519" s="2" t="s">
        <v>80</v>
      </c>
      <c r="B519" s="14">
        <f t="shared" ref="B519:L519" si="83">IF(AND(ISNUMBER(B46),ISNUMBER(B43)),B46-B43,"")</f>
        <v>-1218</v>
      </c>
      <c r="C519" s="14">
        <f t="shared" si="83"/>
        <v>-1214.26</v>
      </c>
      <c r="D519" s="14">
        <f t="shared" si="83"/>
        <v>-1224</v>
      </c>
      <c r="E519" s="14">
        <f t="shared" si="83"/>
        <v>-1217.5188479999888</v>
      </c>
      <c r="F519" s="14">
        <f t="shared" si="83"/>
        <v>-1207.8768960000004</v>
      </c>
      <c r="G519" s="14">
        <f t="shared" si="83"/>
        <v>-1223.5647832367888</v>
      </c>
      <c r="H519" s="14">
        <f t="shared" si="83"/>
        <v>-1224.5999999999999</v>
      </c>
      <c r="I519" s="14">
        <f t="shared" si="83"/>
        <v>-1224.6000000000001</v>
      </c>
      <c r="J519" s="14">
        <f t="shared" si="83"/>
        <v>-1224</v>
      </c>
      <c r="K519" s="14" t="str">
        <f t="shared" si="83"/>
        <v/>
      </c>
      <c r="L519" s="14" t="str">
        <f t="shared" si="83"/>
        <v/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customFormat="false" ht="16">
      <c r="A520" s="2" t="s">
        <v>81</v>
      </c>
      <c r="B520" s="14">
        <f t="shared" ref="B520:L520" si="84">IF(AND(ISNUMBER(B47),ISNUMBER(B46)),B47-B46,"")</f>
        <v>-37</v>
      </c>
      <c r="C520" s="14">
        <f t="shared" si="84"/>
        <v>-38.398999999999994</v>
      </c>
      <c r="D520" s="14">
        <f t="shared" si="84"/>
        <v>-37</v>
      </c>
      <c r="E520" s="14">
        <f t="shared" si="84"/>
        <v>-37.800470500001296</v>
      </c>
      <c r="F520" s="14">
        <f t="shared" si="84"/>
        <v>-38.275330499999598</v>
      </c>
      <c r="G520" s="14">
        <f t="shared" si="84"/>
        <v>-38.362776576046201</v>
      </c>
      <c r="H520" s="14">
        <f t="shared" si="84"/>
        <v>-37.900000000000006</v>
      </c>
      <c r="I520" s="14">
        <f t="shared" si="84"/>
        <v>-37.9</v>
      </c>
      <c r="J520" s="14">
        <f t="shared" si="84"/>
        <v>-38</v>
      </c>
      <c r="K520" s="14" t="str">
        <f t="shared" si="84"/>
        <v/>
      </c>
      <c r="L520" s="14" t="str">
        <f t="shared" si="84"/>
        <v/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customFormat="false" ht="16">
      <c r="A521" s="2" t="s">
        <v>82</v>
      </c>
      <c r="B521" s="14">
        <f t="shared" ref="B521:L521" si="85">IF(AND(ISNUMBER(B47),ISNUMBER(B44)),B47-B44,"")</f>
        <v>-827</v>
      </c>
      <c r="C521" s="14">
        <f t="shared" si="85"/>
        <v>-811.06700000000001</v>
      </c>
      <c r="D521" s="14">
        <f t="shared" si="85"/>
        <v>-842</v>
      </c>
      <c r="E521" s="14">
        <f t="shared" si="85"/>
        <v>-823.47195849999116</v>
      </c>
      <c r="F521" s="14">
        <f t="shared" si="85"/>
        <v>-819.2586465000071</v>
      </c>
      <c r="G521" s="14">
        <f t="shared" si="85"/>
        <v>-831.01380202416692</v>
      </c>
      <c r="H521" s="14">
        <f t="shared" si="85"/>
        <v>-832.7</v>
      </c>
      <c r="I521" s="14">
        <f t="shared" si="85"/>
        <v>-833</v>
      </c>
      <c r="J521" s="14">
        <f t="shared" si="85"/>
        <v>-832</v>
      </c>
      <c r="K521" s="14" t="str">
        <f t="shared" si="85"/>
        <v/>
      </c>
      <c r="L521" s="14" t="str">
        <f t="shared" si="85"/>
        <v/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customFormat="false" ht="16">
      <c r="A522" s="2" t="s">
        <v>83</v>
      </c>
      <c r="B522" s="14">
        <f t="shared" ref="B522:L522" si="86">IF(AND(ISNUMBER(B48),ISNUMBER(B44)),B48-B44,"")</f>
        <v>99</v>
      </c>
      <c r="C522" s="14">
        <f t="shared" si="86"/>
        <v>141.22800000000007</v>
      </c>
      <c r="D522" s="14">
        <f t="shared" si="86"/>
        <v>100</v>
      </c>
      <c r="E522" s="14">
        <f t="shared" si="86"/>
        <v>112.71455999999898</v>
      </c>
      <c r="F522" s="14">
        <f t="shared" si="86"/>
        <v>110.91814999999099</v>
      </c>
      <c r="G522" s="14">
        <f t="shared" si="86"/>
        <v>111.01987442344398</v>
      </c>
      <c r="H522" s="14">
        <f t="shared" si="86"/>
        <v>110</v>
      </c>
      <c r="I522" s="14">
        <f t="shared" si="86"/>
        <v>109.80000000000007</v>
      </c>
      <c r="J522" s="14">
        <f t="shared" si="86"/>
        <v>111</v>
      </c>
      <c r="K522" s="14" t="str">
        <f t="shared" si="86"/>
        <v/>
      </c>
      <c r="L522" s="14" t="str">
        <f t="shared" si="86"/>
        <v/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customFormat="false" ht="16">
      <c r="A523" s="2" t="s">
        <v>84</v>
      </c>
      <c r="B523" s="14">
        <f t="shared" ref="B523:L523" si="87">IF(AND(ISNUMBER(B49),ISNUMBER(B48)),B49-B48,"")</f>
        <v>-56</v>
      </c>
      <c r="C523" s="14">
        <f t="shared" si="87"/>
        <v>-44.419000000000096</v>
      </c>
      <c r="D523" s="14">
        <f t="shared" si="87"/>
        <v>-50</v>
      </c>
      <c r="E523" s="14">
        <f t="shared" si="87"/>
        <v>-45.037439999986987</v>
      </c>
      <c r="F523" s="14">
        <f t="shared" si="87"/>
        <v>-42.391860000000065</v>
      </c>
      <c r="G523" s="14">
        <f t="shared" si="87"/>
        <v>-48.546552038659001</v>
      </c>
      <c r="H523" s="14">
        <f t="shared" si="87"/>
        <v>-49.800000000000068</v>
      </c>
      <c r="I523" s="14">
        <f t="shared" si="87"/>
        <v>-50.100000000000023</v>
      </c>
      <c r="J523" s="14">
        <f t="shared" si="87"/>
        <v>-50</v>
      </c>
      <c r="K523" s="14" t="str">
        <f t="shared" si="87"/>
        <v/>
      </c>
      <c r="L523" s="14" t="str">
        <f t="shared" si="87"/>
        <v/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customFormat="false" ht="16">
      <c r="A524" s="2" t="s">
        <v>85</v>
      </c>
      <c r="B524" s="14">
        <f t="shared" ref="B524:L524" si="88">IF(AND(ISNUMBER(B50),ISNUMBER(B49)),B50-B49,"")</f>
        <v>330</v>
      </c>
      <c r="C524" s="14">
        <f t="shared" si="88"/>
        <v>328.56700000000001</v>
      </c>
      <c r="D524" s="14">
        <f t="shared" si="88"/>
        <v>332</v>
      </c>
      <c r="E524" s="14">
        <f t="shared" si="88"/>
        <v>333.22463999998695</v>
      </c>
      <c r="F524" s="14">
        <f t="shared" si="88"/>
        <v>328.10798000000193</v>
      </c>
      <c r="G524" s="14">
        <f t="shared" si="88"/>
        <v>328.30938592249288</v>
      </c>
      <c r="H524" s="14">
        <f t="shared" si="88"/>
        <v>330.80000000000007</v>
      </c>
      <c r="I524" s="14">
        <f t="shared" si="88"/>
        <v>331.1</v>
      </c>
      <c r="J524" s="14">
        <f t="shared" si="88"/>
        <v>333</v>
      </c>
      <c r="K524" s="14" t="str">
        <f t="shared" si="88"/>
        <v/>
      </c>
      <c r="L524" s="14" t="str">
        <f t="shared" si="88"/>
        <v/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customFormat="false" ht="16">
      <c r="A525" s="2" t="s">
        <v>86</v>
      </c>
      <c r="B525" s="14">
        <f t="shared" ref="B525:L525" si="89">IF(AND(ISNUMBER(B51),ISNUMBER(B48)),B51-B48,"")</f>
        <v>-459</v>
      </c>
      <c r="C525" s="14">
        <f t="shared" si="89"/>
        <v>-468.1350000000001</v>
      </c>
      <c r="D525" s="14">
        <f t="shared" si="89"/>
        <v>-469</v>
      </c>
      <c r="E525" s="14">
        <f t="shared" si="89"/>
        <v>-463.63564799998301</v>
      </c>
      <c r="F525" s="14">
        <f t="shared" si="89"/>
        <v>-458.166649999995</v>
      </c>
      <c r="G525" s="14">
        <f t="shared" si="89"/>
        <v>-465.98828671555907</v>
      </c>
      <c r="H525" s="14">
        <f t="shared" si="89"/>
        <v>-469.20000000000005</v>
      </c>
      <c r="I525" s="14">
        <f t="shared" si="89"/>
        <v>-469.1</v>
      </c>
      <c r="J525" s="14">
        <f t="shared" si="89"/>
        <v>-469</v>
      </c>
      <c r="K525" s="14" t="str">
        <f t="shared" si="89"/>
        <v/>
      </c>
      <c r="L525" s="14" t="str">
        <f t="shared" si="89"/>
        <v/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customFormat="false" ht="16">
      <c r="A526" s="2" t="s">
        <v>87</v>
      </c>
      <c r="B526" s="14">
        <f t="shared" ref="B526:L526" si="90">IF(AND(ISNUMBER(B52),ISNUMBER(B48)),B52-B48,"")</f>
        <v>-70</v>
      </c>
      <c r="C526" s="14">
        <f t="shared" si="90"/>
        <v>-92.832000000000107</v>
      </c>
      <c r="D526" s="14">
        <f t="shared" si="90"/>
        <v>-91</v>
      </c>
      <c r="E526" s="14">
        <f t="shared" si="90"/>
        <v>-84.887039999991998</v>
      </c>
      <c r="F526" s="14">
        <f t="shared" si="90"/>
        <v>-80.310500000000047</v>
      </c>
      <c r="G526" s="14">
        <f t="shared" si="90"/>
        <v>-90.836012032068083</v>
      </c>
      <c r="H526" s="14">
        <f t="shared" si="90"/>
        <v>-91.200000000000045</v>
      </c>
      <c r="I526" s="14">
        <f t="shared" si="90"/>
        <v>-91.5</v>
      </c>
      <c r="J526" s="14">
        <f t="shared" si="90"/>
        <v>-91</v>
      </c>
      <c r="K526" s="14" t="str">
        <f t="shared" si="90"/>
        <v/>
      </c>
      <c r="L526" s="14" t="str">
        <f t="shared" si="90"/>
        <v/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customFormat="false" ht="16">
      <c r="A527" s="2" t="s">
        <v>88</v>
      </c>
      <c r="B527" s="14">
        <f t="shared" ref="B527:L527" si="91">IF(AND(ISNUMBER(B52),ISNUMBER(B51)),B52-B51,"")</f>
        <v>389</v>
      </c>
      <c r="C527" s="14">
        <f t="shared" si="91"/>
        <v>375.303</v>
      </c>
      <c r="D527" s="14">
        <f t="shared" si="91"/>
        <v>378</v>
      </c>
      <c r="E527" s="14">
        <f t="shared" si="91"/>
        <v>378.74860799999101</v>
      </c>
      <c r="F527" s="14">
        <f t="shared" si="91"/>
        <v>377.85614999999495</v>
      </c>
      <c r="G527" s="14">
        <f t="shared" si="91"/>
        <v>375.15227468349099</v>
      </c>
      <c r="H527" s="14">
        <f t="shared" si="91"/>
        <v>378</v>
      </c>
      <c r="I527" s="14">
        <f t="shared" si="91"/>
        <v>377.6</v>
      </c>
      <c r="J527" s="14">
        <f t="shared" si="91"/>
        <v>378</v>
      </c>
      <c r="K527" s="14" t="str">
        <f t="shared" si="91"/>
        <v/>
      </c>
      <c r="L527" s="14" t="str">
        <f t="shared" si="91"/>
        <v/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customFormat="false" ht="16">
      <c r="A528" s="2" t="s">
        <v>89</v>
      </c>
      <c r="B528" s="14">
        <f t="shared" ref="B528:L528" si="92">IF(AND(ISNUMBER(B53),ISNUMBER(B52)),B53-B52,"")</f>
        <v>432</v>
      </c>
      <c r="C528" s="14">
        <f t="shared" si="92"/>
        <v>428.4190000000001</v>
      </c>
      <c r="D528" s="14">
        <f t="shared" si="92"/>
        <v>431</v>
      </c>
      <c r="E528" s="14">
        <f t="shared" si="92"/>
        <v>429.75072000001205</v>
      </c>
      <c r="F528" s="14">
        <f t="shared" si="92"/>
        <v>427.95094000000199</v>
      </c>
      <c r="G528" s="14">
        <f t="shared" si="92"/>
        <v>431.67793810025216</v>
      </c>
      <c r="H528" s="14">
        <f t="shared" si="92"/>
        <v>430.59999999999991</v>
      </c>
      <c r="I528" s="14">
        <f t="shared" si="92"/>
        <v>430.5</v>
      </c>
      <c r="J528" s="14">
        <f t="shared" si="92"/>
        <v>431</v>
      </c>
      <c r="K528" s="14" t="str">
        <f t="shared" si="92"/>
        <v/>
      </c>
      <c r="L528" s="14" t="str">
        <f t="shared" si="92"/>
        <v/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customFormat="false" ht="16">
      <c r="A529" s="2" t="s">
        <v>90</v>
      </c>
      <c r="B529" s="14">
        <f t="shared" ref="B529:L529" si="93">IF(AND(ISNUMBER(B54),ISNUMBER(B52)),B54-B52,"")</f>
        <v>-774</v>
      </c>
      <c r="C529" s="14">
        <f t="shared" si="93"/>
        <v>-774.83899999999994</v>
      </c>
      <c r="D529" s="14">
        <f t="shared" si="93"/>
        <v>-770</v>
      </c>
      <c r="E529" s="14">
        <f t="shared" si="93"/>
        <v>-769.63555199999905</v>
      </c>
      <c r="F529" s="14">
        <f t="shared" si="93"/>
        <v>-767.98261799999796</v>
      </c>
      <c r="G529" s="14">
        <f t="shared" si="93"/>
        <v>-769.65081388864792</v>
      </c>
      <c r="H529" s="14">
        <f t="shared" si="93"/>
        <v>-770.4</v>
      </c>
      <c r="I529" s="14">
        <f t="shared" si="93"/>
        <v>-770</v>
      </c>
      <c r="J529" s="14">
        <f t="shared" si="93"/>
        <v>-771</v>
      </c>
      <c r="K529" s="14" t="str">
        <f t="shared" si="93"/>
        <v/>
      </c>
      <c r="L529" s="14" t="str">
        <f t="shared" si="93"/>
        <v/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customFormat="false" ht="16">
      <c r="A530" s="2" t="s">
        <v>91</v>
      </c>
      <c r="B530" s="14">
        <f t="shared" ref="B530:L530" si="94">IF(AND(ISNUMBER(B54),ISNUMBER(B47)),B54-B47,"")</f>
        <v>82</v>
      </c>
      <c r="C530" s="14">
        <f t="shared" si="94"/>
        <v>84.623999999999995</v>
      </c>
      <c r="D530" s="14">
        <f t="shared" si="94"/>
        <v>81</v>
      </c>
      <c r="E530" s="14">
        <f t="shared" si="94"/>
        <v>81.663926499999192</v>
      </c>
      <c r="F530" s="14">
        <f t="shared" si="94"/>
        <v>81.883678500000102</v>
      </c>
      <c r="G530" s="14">
        <f t="shared" si="94"/>
        <v>81.5468505268949</v>
      </c>
      <c r="H530" s="14">
        <f t="shared" si="94"/>
        <v>81.099999999999994</v>
      </c>
      <c r="I530" s="14">
        <f t="shared" si="94"/>
        <v>81.299999999999983</v>
      </c>
      <c r="J530" s="14">
        <f t="shared" si="94"/>
        <v>81</v>
      </c>
      <c r="K530" s="14" t="str">
        <f t="shared" si="94"/>
        <v/>
      </c>
      <c r="L530" s="14" t="str">
        <f t="shared" si="94"/>
        <v/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customFormat="false" ht="16">
      <c r="A531" s="2" t="s">
        <v>92</v>
      </c>
      <c r="B531" s="14">
        <f t="shared" ref="B531:L531" si="95">IF(AND(ISNUMBER(B55),ISNUMBER(B54)),B55-B54,"")</f>
        <v>79</v>
      </c>
      <c r="C531" s="14">
        <f t="shared" si="95"/>
        <v>79.443999999999988</v>
      </c>
      <c r="D531" s="14">
        <f t="shared" si="95"/>
        <v>79</v>
      </c>
      <c r="E531" s="14">
        <f t="shared" si="95"/>
        <v>78.972096000002011</v>
      </c>
      <c r="F531" s="14">
        <f t="shared" si="95"/>
        <v>79.633672000001013</v>
      </c>
      <c r="G531" s="14">
        <f t="shared" si="95"/>
        <v>80.152732183143996</v>
      </c>
      <c r="H531" s="14">
        <f t="shared" si="95"/>
        <v>79.200000000000017</v>
      </c>
      <c r="I531" s="14">
        <f t="shared" si="95"/>
        <v>79.100000000000023</v>
      </c>
      <c r="J531" s="14">
        <f t="shared" si="95"/>
        <v>79</v>
      </c>
      <c r="K531" s="14" t="str">
        <f t="shared" si="95"/>
        <v/>
      </c>
      <c r="L531" s="14" t="str">
        <f t="shared" si="95"/>
        <v/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customFormat="false" ht="16">
      <c r="A532" s="2" t="s">
        <v>93</v>
      </c>
      <c r="B532" s="14">
        <f t="shared" ref="B532:L532" si="96">IF(AND(ISNUMBER(B55),ISNUMBER(B53)),B55-B53,"")</f>
        <v>-1127</v>
      </c>
      <c r="C532" s="14">
        <f t="shared" si="96"/>
        <v>-1123.8140000000001</v>
      </c>
      <c r="D532" s="14">
        <f t="shared" si="96"/>
        <v>-1122</v>
      </c>
      <c r="E532" s="14">
        <f t="shared" si="96"/>
        <v>-1120.4141760000091</v>
      </c>
      <c r="F532" s="14">
        <f t="shared" si="96"/>
        <v>-1116.2998859999989</v>
      </c>
      <c r="G532" s="14">
        <f t="shared" si="96"/>
        <v>-1121.1760198057561</v>
      </c>
      <c r="H532" s="14">
        <f t="shared" si="96"/>
        <v>-1121.8</v>
      </c>
      <c r="I532" s="14">
        <f t="shared" si="96"/>
        <v>-1121.4000000000001</v>
      </c>
      <c r="J532" s="14">
        <f t="shared" si="96"/>
        <v>-1123</v>
      </c>
      <c r="K532" s="14" t="str">
        <f t="shared" si="96"/>
        <v/>
      </c>
      <c r="L532" s="14" t="str">
        <f t="shared" si="96"/>
        <v/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customFormat="false" ht="16">
      <c r="A533" s="2" t="s">
        <v>94</v>
      </c>
      <c r="B533" s="14">
        <f t="shared" ref="B533:L533" si="97">IF(AND(ISNUMBER(B55),ISNUMBER(B46)),B55-B46,"")</f>
        <v>124</v>
      </c>
      <c r="C533" s="14">
        <f t="shared" si="97"/>
        <v>125.669</v>
      </c>
      <c r="D533" s="14">
        <f t="shared" si="97"/>
        <v>123</v>
      </c>
      <c r="E533" s="14">
        <f t="shared" si="97"/>
        <v>122.83555199999991</v>
      </c>
      <c r="F533" s="14">
        <f t="shared" si="97"/>
        <v>123.24202000000152</v>
      </c>
      <c r="G533" s="14">
        <f t="shared" si="97"/>
        <v>123.3368061339927</v>
      </c>
      <c r="H533" s="14">
        <f t="shared" si="97"/>
        <v>122.4</v>
      </c>
      <c r="I533" s="14">
        <f t="shared" si="97"/>
        <v>122.50000000000001</v>
      </c>
      <c r="J533" s="14">
        <f t="shared" si="97"/>
        <v>122</v>
      </c>
      <c r="K533" s="14" t="str">
        <f t="shared" si="97"/>
        <v/>
      </c>
      <c r="L533" s="14" t="str">
        <f t="shared" si="97"/>
        <v/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customFormat="false" ht="16">
      <c r="A534" s="2" t="s">
        <v>95</v>
      </c>
      <c r="B534" s="14">
        <f t="shared" ref="B534:L534" si="98">IF(AND(ISNUMBER(B56),ISNUMBER(B43)),B56-B43,"")</f>
        <v>-93</v>
      </c>
      <c r="C534" s="14">
        <f t="shared" si="98"/>
        <v>-58.43100000000004</v>
      </c>
      <c r="D534" s="14">
        <f t="shared" si="98"/>
        <v>-79</v>
      </c>
      <c r="E534" s="14">
        <f t="shared" si="98"/>
        <v>-58.309439999989991</v>
      </c>
      <c r="F534" s="14">
        <f t="shared" si="98"/>
        <v>-49.869120000000066</v>
      </c>
      <c r="G534" s="14">
        <f t="shared" si="98"/>
        <v>-70.03173772225</v>
      </c>
      <c r="H534" s="14">
        <f t="shared" si="98"/>
        <v>-68.799999999999955</v>
      </c>
      <c r="I534" s="14">
        <f t="shared" si="98"/>
        <v>-68.900000000000091</v>
      </c>
      <c r="J534" s="14">
        <f t="shared" si="98"/>
        <v>-69</v>
      </c>
      <c r="K534" s="14" t="str">
        <f t="shared" si="98"/>
        <v/>
      </c>
      <c r="L534" s="14" t="str">
        <f t="shared" si="98"/>
        <v/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customFormat="false" ht="16">
      <c r="A535" s="2" t="s">
        <v>100</v>
      </c>
      <c r="B535" s="13" t="s">
        <v>98</v>
      </c>
      <c r="C535" s="13" t="s">
        <v>99</v>
      </c>
      <c r="D535" s="11" t="s">
        <v>38</v>
      </c>
      <c r="E535" s="11" t="s">
        <v>155</v>
      </c>
      <c r="F535" s="11" t="s">
        <v>156</v>
      </c>
      <c r="G535" s="11" t="s">
        <v>249</v>
      </c>
      <c r="H535" s="11" t="s">
        <v>250</v>
      </c>
      <c r="I535" s="13" t="s">
        <v>251</v>
      </c>
      <c r="J535" s="13" t="s">
        <v>41</v>
      </c>
      <c r="K535" s="13" t="s">
        <v>42</v>
      </c>
      <c r="L535" s="13" t="str">
        <f>YourData!$J$4</f>
        <v>Tested Prg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customFormat="false" ht="16">
      <c r="A536" s="2" t="s">
        <v>77</v>
      </c>
      <c r="B536" s="457">
        <f>IF(AND(ISNUMBER(B64),ISNUMBER(B63)),B64-B63,"")</f>
        <v>-19</v>
      </c>
      <c r="C536" s="457">
        <f t="shared" ref="C536:L536" si="99">IF(AND(ISNUMBER(C64),ISNUMBER(C63)),C64-C63,"")</f>
        <v>-12.268000000000001</v>
      </c>
      <c r="D536" s="457">
        <f t="shared" si="99"/>
        <v>-15</v>
      </c>
      <c r="E536" s="457">
        <f t="shared" si="99"/>
        <v>-15.962687999999005</v>
      </c>
      <c r="F536" s="457">
        <f t="shared" si="99"/>
        <v>-15.70353200000099</v>
      </c>
      <c r="G536" s="457">
        <f t="shared" si="99"/>
        <v>-15.922649319802986</v>
      </c>
      <c r="H536" s="457">
        <f t="shared" si="99"/>
        <v>-16.199999999999989</v>
      </c>
      <c r="I536" s="457">
        <f t="shared" si="99"/>
        <v>-16.099999999999994</v>
      </c>
      <c r="J536" s="457">
        <f t="shared" si="99"/>
        <v>-16</v>
      </c>
      <c r="K536" s="457">
        <f t="shared" si="99"/>
        <v>-16.014746999999787</v>
      </c>
      <c r="L536" s="457" t="str">
        <f t="shared" si="99"/>
        <v/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customFormat="false" ht="16">
      <c r="A537" s="2" t="s">
        <v>78</v>
      </c>
      <c r="B537" s="457">
        <f>IF(AND(ISNUMBER(B65),ISNUMBER(B64)),B65-B64,"")</f>
        <v>-12</v>
      </c>
      <c r="C537" s="457">
        <f t="shared" ref="C537:L537" si="100">IF(AND(ISNUMBER(C65),ISNUMBER(C64)),C65-C64,"")</f>
        <v>-23.335999999999999</v>
      </c>
      <c r="D537" s="457">
        <f t="shared" si="100"/>
        <v>-12</v>
      </c>
      <c r="E537" s="457">
        <f t="shared" si="100"/>
        <v>-11.014752000003995</v>
      </c>
      <c r="F537" s="457">
        <f t="shared" si="100"/>
        <v>-11.159203000000005</v>
      </c>
      <c r="G537" s="457">
        <f t="shared" si="100"/>
        <v>-11.218255521472997</v>
      </c>
      <c r="H537" s="457">
        <f t="shared" si="100"/>
        <v>-11</v>
      </c>
      <c r="I537" s="457">
        <f t="shared" si="100"/>
        <v>-11</v>
      </c>
      <c r="J537" s="457">
        <f t="shared" si="100"/>
        <v>-11</v>
      </c>
      <c r="K537" s="457">
        <f t="shared" si="100"/>
        <v>-11.154002300000187</v>
      </c>
      <c r="L537" s="457" t="str">
        <f t="shared" si="100"/>
        <v/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customFormat="false" ht="16">
      <c r="A538" s="2" t="s">
        <v>79</v>
      </c>
      <c r="B538" s="457">
        <f>IF(AND(ISNUMBER(B65),ISNUMBER(B63)),B65-B63,"")</f>
        <v>-31</v>
      </c>
      <c r="C538" s="457">
        <f t="shared" ref="C538:L538" si="101">IF(AND(ISNUMBER(C65),ISNUMBER(C63)),C65-C63,"")</f>
        <v>-35.603999999999999</v>
      </c>
      <c r="D538" s="457">
        <f t="shared" si="101"/>
        <v>-27</v>
      </c>
      <c r="E538" s="457">
        <f t="shared" si="101"/>
        <v>-26.977440000003</v>
      </c>
      <c r="F538" s="457">
        <f t="shared" si="101"/>
        <v>-26.862735000000995</v>
      </c>
      <c r="G538" s="457">
        <f t="shared" si="101"/>
        <v>-27.140904841275983</v>
      </c>
      <c r="H538" s="457">
        <f t="shared" si="101"/>
        <v>-27.199999999999989</v>
      </c>
      <c r="I538" s="457">
        <f t="shared" si="101"/>
        <v>-27.099999999999994</v>
      </c>
      <c r="J538" s="457">
        <f t="shared" si="101"/>
        <v>-27</v>
      </c>
      <c r="K538" s="457">
        <f t="shared" si="101"/>
        <v>-27.168749299999973</v>
      </c>
      <c r="L538" s="457" t="str">
        <f t="shared" si="101"/>
        <v/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customFormat="false" ht="16">
      <c r="A539" s="2" t="s">
        <v>80</v>
      </c>
      <c r="B539" s="457">
        <f>IF(AND(ISNUMBER(B66),ISNUMBER(B63)),B66-B63,"")</f>
        <v>-133</v>
      </c>
      <c r="C539" s="457">
        <f t="shared" ref="C539:L539" si="102">IF(AND(ISNUMBER(C66),ISNUMBER(C63)),C66-C63,"")</f>
        <v>-136.869</v>
      </c>
      <c r="D539" s="457">
        <f t="shared" si="102"/>
        <v>-134</v>
      </c>
      <c r="E539" s="457">
        <f t="shared" si="102"/>
        <v>-133.38830400000091</v>
      </c>
      <c r="F539" s="457">
        <f t="shared" si="102"/>
        <v>-131.97358440000099</v>
      </c>
      <c r="G539" s="457">
        <f t="shared" si="102"/>
        <v>-133.64598337066778</v>
      </c>
      <c r="H539" s="457">
        <f t="shared" si="102"/>
        <v>-133.79999999999998</v>
      </c>
      <c r="I539" s="457">
        <f t="shared" si="102"/>
        <v>-133.69999999999999</v>
      </c>
      <c r="J539" s="457">
        <f t="shared" si="102"/>
        <v>-134</v>
      </c>
      <c r="K539" s="457">
        <f t="shared" si="102"/>
        <v>-133.29759439999989</v>
      </c>
      <c r="L539" s="457" t="str">
        <f t="shared" si="102"/>
        <v/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customFormat="false" ht="16">
      <c r="A540" s="2" t="s">
        <v>81</v>
      </c>
      <c r="B540" s="457">
        <f>IF(AND(ISNUMBER(B67),ISNUMBER(B66)),B67-B66,"")</f>
        <v>-2</v>
      </c>
      <c r="C540" s="457">
        <f t="shared" ref="C540:L540" si="103">IF(AND(ISNUMBER(C67),ISNUMBER(C66)),C67-C66,"")</f>
        <v>-1.3690000000000007</v>
      </c>
      <c r="D540" s="457">
        <f t="shared" si="103"/>
        <v>-2</v>
      </c>
      <c r="E540" s="457">
        <f t="shared" si="103"/>
        <v>-2.1503328000001289</v>
      </c>
      <c r="F540" s="457">
        <f t="shared" si="103"/>
        <v>-2.176105299999989</v>
      </c>
      <c r="G540" s="457">
        <f t="shared" si="103"/>
        <v>-2.193618071602419</v>
      </c>
      <c r="H540" s="457">
        <f t="shared" si="103"/>
        <v>-2.2000000000000011</v>
      </c>
      <c r="I540" s="457">
        <f t="shared" si="103"/>
        <v>-2.2000000000000011</v>
      </c>
      <c r="J540" s="457">
        <f t="shared" si="103"/>
        <v>-2</v>
      </c>
      <c r="K540" s="457">
        <f t="shared" si="103"/>
        <v>-2.1552940500000002</v>
      </c>
      <c r="L540" s="457" t="str">
        <f t="shared" si="103"/>
        <v/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customFormat="false" ht="16">
      <c r="A541" s="2" t="s">
        <v>82</v>
      </c>
      <c r="B541" s="457">
        <f>IF(AND(ISNUMBER(B67),ISNUMBER(B64)),B67-B64,"")</f>
        <v>-116</v>
      </c>
      <c r="C541" s="457">
        <f t="shared" ref="C541:L541" si="104">IF(AND(ISNUMBER(C67),ISNUMBER(C64)),C67-C64,"")</f>
        <v>-125.97</v>
      </c>
      <c r="D541" s="457">
        <f t="shared" si="104"/>
        <v>-121</v>
      </c>
      <c r="E541" s="457">
        <f t="shared" si="104"/>
        <v>-119.57594880000202</v>
      </c>
      <c r="F541" s="457">
        <f t="shared" si="104"/>
        <v>-118.44615769999999</v>
      </c>
      <c r="G541" s="457">
        <f t="shared" si="104"/>
        <v>-119.91695212246722</v>
      </c>
      <c r="H541" s="457">
        <f t="shared" si="104"/>
        <v>-119.80000000000001</v>
      </c>
      <c r="I541" s="457">
        <f t="shared" si="104"/>
        <v>-119.80000000000001</v>
      </c>
      <c r="J541" s="457">
        <f t="shared" si="104"/>
        <v>-120</v>
      </c>
      <c r="K541" s="457">
        <f t="shared" si="104"/>
        <v>-119.43814145000012</v>
      </c>
      <c r="L541" s="457" t="str">
        <f t="shared" si="104"/>
        <v/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customFormat="false" ht="16">
      <c r="A542" s="2" t="s">
        <v>83</v>
      </c>
      <c r="B542" s="457">
        <f>IF(AND(ISNUMBER(B68),ISNUMBER(B64)),B68-B64,"")</f>
        <v>14</v>
      </c>
      <c r="C542" s="457">
        <f t="shared" ref="C542:L542" si="105">IF(AND(ISNUMBER(C68),ISNUMBER(C64)),C68-C64,"")</f>
        <v>0</v>
      </c>
      <c r="D542" s="457">
        <f t="shared" si="105"/>
        <v>12</v>
      </c>
      <c r="E542" s="457">
        <f t="shared" si="105"/>
        <v>13.187327999997009</v>
      </c>
      <c r="F542" s="457">
        <f t="shared" si="105"/>
        <v>12.744582000000008</v>
      </c>
      <c r="G542" s="457">
        <f t="shared" si="105"/>
        <v>13.089065932648992</v>
      </c>
      <c r="H542" s="457">
        <f t="shared" si="105"/>
        <v>13.199999999999989</v>
      </c>
      <c r="I542" s="457">
        <f t="shared" si="105"/>
        <v>13.199999999999989</v>
      </c>
      <c r="J542" s="457">
        <f t="shared" si="105"/>
        <v>13</v>
      </c>
      <c r="K542" s="457">
        <f t="shared" si="105"/>
        <v>12.711001599999875</v>
      </c>
      <c r="L542" s="457" t="str">
        <f t="shared" si="105"/>
        <v/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customFormat="false" ht="16">
      <c r="A543" s="2" t="s">
        <v>84</v>
      </c>
      <c r="B543" s="457">
        <f>IF(AND(ISNUMBER(B69),ISNUMBER(B68)),B69-B68,"")</f>
        <v>-15</v>
      </c>
      <c r="C543" s="457">
        <f t="shared" ref="C543:L543" si="106">IF(AND(ISNUMBER(C69),ISNUMBER(C68)),C69-C68,"")</f>
        <v>-13.864999999999995</v>
      </c>
      <c r="D543" s="457">
        <f t="shared" si="106"/>
        <v>-12</v>
      </c>
      <c r="E543" s="457">
        <f t="shared" si="106"/>
        <v>-11.761343999996996</v>
      </c>
      <c r="F543" s="457">
        <f t="shared" si="106"/>
        <v>-11.117300999999998</v>
      </c>
      <c r="G543" s="457">
        <f t="shared" si="106"/>
        <v>-11.910645713172983</v>
      </c>
      <c r="H543" s="457">
        <f t="shared" si="106"/>
        <v>-11.900000000000006</v>
      </c>
      <c r="I543" s="457">
        <f t="shared" si="106"/>
        <v>-11.900000000000006</v>
      </c>
      <c r="J543" s="457">
        <f t="shared" si="106"/>
        <v>-12</v>
      </c>
      <c r="K543" s="457">
        <f t="shared" si="106"/>
        <v>-11.973239600000028</v>
      </c>
      <c r="L543" s="457" t="str">
        <f t="shared" si="106"/>
        <v/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customFormat="false" ht="16">
      <c r="A544" s="2" t="s">
        <v>85</v>
      </c>
      <c r="B544" s="457">
        <f>IF(AND(ISNUMBER(B70),ISNUMBER(B69)),B70-B69,"")</f>
        <v>24</v>
      </c>
      <c r="C544" s="457">
        <f t="shared" ref="C544:L544" si="107">IF(AND(ISNUMBER(C70),ISNUMBER(C69)),C70-C69,"")</f>
        <v>22.625999999999991</v>
      </c>
      <c r="D544" s="457">
        <f t="shared" si="107"/>
        <v>21</v>
      </c>
      <c r="E544" s="457">
        <f t="shared" si="107"/>
        <v>20.246015999997979</v>
      </c>
      <c r="F544" s="457">
        <f t="shared" si="107"/>
        <v>19.68973299999999</v>
      </c>
      <c r="G544" s="457">
        <f t="shared" si="107"/>
        <v>19.788717568989</v>
      </c>
      <c r="H544" s="457">
        <f t="shared" si="107"/>
        <v>20.100000000000023</v>
      </c>
      <c r="I544" s="457">
        <f t="shared" si="107"/>
        <v>20.100000000000023</v>
      </c>
      <c r="J544" s="457">
        <f t="shared" si="107"/>
        <v>20</v>
      </c>
      <c r="K544" s="457">
        <f t="shared" si="107"/>
        <v>20.260345600000051</v>
      </c>
      <c r="L544" s="457" t="str">
        <f t="shared" si="107"/>
        <v/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customFormat="false" ht="16">
      <c r="A545" s="2" t="s">
        <v>86</v>
      </c>
      <c r="B545" s="457">
        <f>IF(AND(ISNUMBER(B71),ISNUMBER(B68)),B71-B68,"")</f>
        <v>-73</v>
      </c>
      <c r="C545" s="457">
        <f t="shared" ref="C545:L545" si="108">IF(AND(ISNUMBER(C71),ISNUMBER(C68)),C71-C68,"")</f>
        <v>-71.594999999999999</v>
      </c>
      <c r="D545" s="457">
        <f t="shared" si="108"/>
        <v>-68</v>
      </c>
      <c r="E545" s="457">
        <f t="shared" si="108"/>
        <v>-67.714079999999697</v>
      </c>
      <c r="F545" s="457">
        <f t="shared" si="108"/>
        <v>-66.426131000000311</v>
      </c>
      <c r="G545" s="457">
        <f t="shared" si="108"/>
        <v>-67.628434989741393</v>
      </c>
      <c r="H545" s="457">
        <f t="shared" si="108"/>
        <v>-67.899999999999991</v>
      </c>
      <c r="I545" s="457">
        <f t="shared" si="108"/>
        <v>-67.899999999999991</v>
      </c>
      <c r="J545" s="457">
        <f t="shared" si="108"/>
        <v>-68</v>
      </c>
      <c r="K545" s="457">
        <f t="shared" si="108"/>
        <v>-67.239943899999929</v>
      </c>
      <c r="L545" s="457" t="str">
        <f t="shared" si="108"/>
        <v/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customFormat="false" ht="16">
      <c r="A546" s="2" t="s">
        <v>87</v>
      </c>
      <c r="B546" s="457">
        <f>IF(AND(ISNUMBER(B72),ISNUMBER(B68)),B72-B68,"")</f>
        <v>-24</v>
      </c>
      <c r="C546" s="457">
        <f t="shared" ref="C546:L546" si="109">IF(AND(ISNUMBER(C72),ISNUMBER(C68)),C72-C68,"")</f>
        <v>-22.103999999999999</v>
      </c>
      <c r="D546" s="457">
        <f t="shared" si="109"/>
        <v>-22</v>
      </c>
      <c r="E546" s="457">
        <f t="shared" si="109"/>
        <v>-22.385663999998002</v>
      </c>
      <c r="F546" s="457">
        <f t="shared" si="109"/>
        <v>-21.274864000000008</v>
      </c>
      <c r="G546" s="457">
        <f t="shared" si="109"/>
        <v>-22.447444046523003</v>
      </c>
      <c r="H546" s="457">
        <f t="shared" si="109"/>
        <v>-22.5</v>
      </c>
      <c r="I546" s="457">
        <f t="shared" si="109"/>
        <v>-22.599999999999994</v>
      </c>
      <c r="J546" s="457">
        <f t="shared" si="109"/>
        <v>-23</v>
      </c>
      <c r="K546" s="457">
        <f t="shared" si="109"/>
        <v>-21.866322499999868</v>
      </c>
      <c r="L546" s="457" t="str">
        <f t="shared" si="109"/>
        <v/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customFormat="false" ht="16">
      <c r="A547" s="2" t="s">
        <v>88</v>
      </c>
      <c r="B547" s="457">
        <f>IF(AND(ISNUMBER(B72),ISNUMBER(B71)),B72-B71,"")</f>
        <v>49</v>
      </c>
      <c r="C547" s="457">
        <f t="shared" ref="C547:L547" si="110">IF(AND(ISNUMBER(C72),ISNUMBER(C71)),C72-C71,"")</f>
        <v>49.491</v>
      </c>
      <c r="D547" s="457">
        <f t="shared" si="110"/>
        <v>46</v>
      </c>
      <c r="E547" s="457">
        <f t="shared" si="110"/>
        <v>45.328416000001695</v>
      </c>
      <c r="F547" s="457">
        <f t="shared" si="110"/>
        <v>45.151267000000303</v>
      </c>
      <c r="G547" s="457">
        <f t="shared" si="110"/>
        <v>45.18099094321839</v>
      </c>
      <c r="H547" s="457">
        <f t="shared" si="110"/>
        <v>45.399999999999991</v>
      </c>
      <c r="I547" s="457">
        <f t="shared" si="110"/>
        <v>45.3</v>
      </c>
      <c r="J547" s="457">
        <f t="shared" si="110"/>
        <v>45</v>
      </c>
      <c r="K547" s="457">
        <f t="shared" si="110"/>
        <v>45.373621400000061</v>
      </c>
      <c r="L547" s="457" t="str">
        <f t="shared" si="110"/>
        <v/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customFormat="false" ht="16">
      <c r="A548" s="2" t="s">
        <v>89</v>
      </c>
      <c r="B548" s="457">
        <f>IF(AND(ISNUMBER(B73),ISNUMBER(B72)),B73-B72,"")</f>
        <v>25</v>
      </c>
      <c r="C548" s="457">
        <f t="shared" ref="C548:L548" si="111">IF(AND(ISNUMBER(C73),ISNUMBER(C72)),C73-C72,"")</f>
        <v>24.243000000000009</v>
      </c>
      <c r="D548" s="457">
        <f t="shared" si="111"/>
        <v>20</v>
      </c>
      <c r="E548" s="457">
        <f t="shared" si="111"/>
        <v>20.757408000000993</v>
      </c>
      <c r="F548" s="457">
        <f t="shared" si="111"/>
        <v>20.692254999999989</v>
      </c>
      <c r="G548" s="457">
        <f t="shared" si="111"/>
        <v>20.615427884127001</v>
      </c>
      <c r="H548" s="457">
        <f t="shared" si="111"/>
        <v>20.800000000000011</v>
      </c>
      <c r="I548" s="457">
        <f t="shared" si="111"/>
        <v>20.800000000000011</v>
      </c>
      <c r="J548" s="457">
        <f t="shared" si="111"/>
        <v>21</v>
      </c>
      <c r="K548" s="457">
        <f t="shared" si="111"/>
        <v>20.727084099999715</v>
      </c>
      <c r="L548" s="457" t="str">
        <f t="shared" si="111"/>
        <v/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customFormat="false" ht="16">
      <c r="A549" s="2" t="s">
        <v>90</v>
      </c>
      <c r="B549" s="457">
        <f>IF(AND(ISNUMBER(B74),ISNUMBER(B72)),B74-B72,"")</f>
        <v>-98</v>
      </c>
      <c r="C549" s="457">
        <f t="shared" ref="C549:L549" si="112">IF(AND(ISNUMBER(C74),ISNUMBER(C72)),C74-C72,"")</f>
        <v>-96.662000000000006</v>
      </c>
      <c r="D549" s="457">
        <f t="shared" si="112"/>
        <v>-101</v>
      </c>
      <c r="E549" s="457">
        <f t="shared" si="112"/>
        <v>-100.46346240000121</v>
      </c>
      <c r="F549" s="457">
        <f t="shared" si="112"/>
        <v>-99.985235000000003</v>
      </c>
      <c r="G549" s="457">
        <f t="shared" si="112"/>
        <v>-100.6026820210722</v>
      </c>
      <c r="H549" s="457">
        <f t="shared" si="112"/>
        <v>-100.6</v>
      </c>
      <c r="I549" s="457">
        <f t="shared" si="112"/>
        <v>-100.5</v>
      </c>
      <c r="J549" s="457">
        <f t="shared" si="112"/>
        <v>-100</v>
      </c>
      <c r="K549" s="457">
        <f t="shared" si="112"/>
        <v>-100.34952198000013</v>
      </c>
      <c r="L549" s="457" t="str">
        <f t="shared" si="112"/>
        <v/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customFormat="false" ht="16">
      <c r="A550" s="2" t="s">
        <v>91</v>
      </c>
      <c r="B550" s="457">
        <f>IF(AND(ISNUMBER(B74),ISNUMBER(B67)),B74-B67,"")</f>
        <v>8</v>
      </c>
      <c r="C550" s="457">
        <f t="shared" ref="C550:L550" si="113">IF(AND(ISNUMBER(C74),ISNUMBER(C67)),C74-C67,"")</f>
        <v>7.2039999999999997</v>
      </c>
      <c r="D550" s="457">
        <f t="shared" si="113"/>
        <v>10</v>
      </c>
      <c r="E550" s="457">
        <f t="shared" si="113"/>
        <v>9.9141503999998299</v>
      </c>
      <c r="F550" s="457">
        <f t="shared" si="113"/>
        <v>9.930640699999989</v>
      </c>
      <c r="G550" s="457">
        <f t="shared" si="113"/>
        <v>9.955891987521019</v>
      </c>
      <c r="H550" s="457">
        <f t="shared" si="113"/>
        <v>9.9</v>
      </c>
      <c r="I550" s="457">
        <f t="shared" si="113"/>
        <v>9.9</v>
      </c>
      <c r="J550" s="457">
        <f t="shared" si="113"/>
        <v>10</v>
      </c>
      <c r="K550" s="457">
        <f t="shared" si="113"/>
        <v>9.9332985699999874</v>
      </c>
      <c r="L550" s="457" t="str">
        <f t="shared" si="113"/>
        <v/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customFormat="false" ht="16">
      <c r="A551" s="2" t="s">
        <v>92</v>
      </c>
      <c r="B551" s="457">
        <f>IF(AND(ISNUMBER(B75),ISNUMBER(B74)),B75-B74,"")</f>
        <v>4</v>
      </c>
      <c r="C551" s="457">
        <f t="shared" ref="C551:L551" si="114">IF(AND(ISNUMBER(C75),ISNUMBER(C74)),C75-C74,"")</f>
        <v>3.5770000000000017</v>
      </c>
      <c r="D551" s="457">
        <f t="shared" si="114"/>
        <v>5</v>
      </c>
      <c r="E551" s="457">
        <f t="shared" si="114"/>
        <v>4.6017216000001007</v>
      </c>
      <c r="F551" s="457">
        <f t="shared" si="114"/>
        <v>4.6449098000001001</v>
      </c>
      <c r="G551" s="457">
        <f t="shared" si="114"/>
        <v>4.6508869717840007</v>
      </c>
      <c r="H551" s="457">
        <f t="shared" si="114"/>
        <v>4.6000000000000014</v>
      </c>
      <c r="I551" s="457">
        <f t="shared" si="114"/>
        <v>4.6000000000000014</v>
      </c>
      <c r="J551" s="457">
        <f t="shared" si="114"/>
        <v>5</v>
      </c>
      <c r="K551" s="457">
        <f t="shared" si="114"/>
        <v>4.6269802500000239</v>
      </c>
      <c r="L551" s="457" t="str">
        <f t="shared" si="114"/>
        <v/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customFormat="false" ht="16">
      <c r="A552" s="2" t="s">
        <v>93</v>
      </c>
      <c r="B552" s="457">
        <f>IF(AND(ISNUMBER(B75),ISNUMBER(B73)),B75-B73,"")</f>
        <v>-119</v>
      </c>
      <c r="C552" s="457">
        <f t="shared" ref="C552:L552" si="115">IF(AND(ISNUMBER(C75),ISNUMBER(C73)),C75-C73,"")</f>
        <v>-117.328</v>
      </c>
      <c r="D552" s="457">
        <f t="shared" si="115"/>
        <v>-116</v>
      </c>
      <c r="E552" s="457">
        <f t="shared" si="115"/>
        <v>-116.61914880000209</v>
      </c>
      <c r="F552" s="457">
        <f t="shared" si="115"/>
        <v>-116.0325801999999</v>
      </c>
      <c r="G552" s="457">
        <f t="shared" si="115"/>
        <v>-116.5672229334152</v>
      </c>
      <c r="H552" s="457">
        <f t="shared" si="115"/>
        <v>-116.80000000000001</v>
      </c>
      <c r="I552" s="457">
        <f t="shared" si="115"/>
        <v>-116.70000000000002</v>
      </c>
      <c r="J552" s="457">
        <f t="shared" si="115"/>
        <v>-116</v>
      </c>
      <c r="K552" s="457">
        <f t="shared" si="115"/>
        <v>-116.44962582999983</v>
      </c>
      <c r="L552" s="457" t="str">
        <f t="shared" si="115"/>
        <v/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customFormat="false" ht="16">
      <c r="A553" s="2" t="s">
        <v>94</v>
      </c>
      <c r="B553" s="457">
        <f>IF(AND(ISNUMBER(B75),ISNUMBER(B66)),B75-B66,"")</f>
        <v>10</v>
      </c>
      <c r="C553" s="457">
        <f t="shared" ref="C553:L553" si="116">IF(AND(ISNUMBER(C75),ISNUMBER(C66)),C75-C66,"")</f>
        <v>9.4120000000000008</v>
      </c>
      <c r="D553" s="457">
        <f t="shared" si="116"/>
        <v>13</v>
      </c>
      <c r="E553" s="457">
        <f t="shared" si="116"/>
        <v>12.365539199999802</v>
      </c>
      <c r="F553" s="457">
        <f t="shared" si="116"/>
        <v>12.3994452000001</v>
      </c>
      <c r="G553" s="457">
        <f t="shared" si="116"/>
        <v>12.413160887702601</v>
      </c>
      <c r="H553" s="457">
        <f t="shared" si="116"/>
        <v>12.3</v>
      </c>
      <c r="I553" s="457">
        <f t="shared" si="116"/>
        <v>12.3</v>
      </c>
      <c r="J553" s="457">
        <f t="shared" si="116"/>
        <v>13</v>
      </c>
      <c r="K553" s="457">
        <f t="shared" si="116"/>
        <v>12.404984770000011</v>
      </c>
      <c r="L553" s="457" t="str">
        <f t="shared" si="116"/>
        <v/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customFormat="false" ht="16">
      <c r="A554" s="2" t="s">
        <v>95</v>
      </c>
      <c r="B554" s="457">
        <f>IF(AND(ISNUMBER(B76),ISNUMBER(B63)),B76-B63,"")</f>
        <v>10</v>
      </c>
      <c r="C554" s="457">
        <f t="shared" ref="C554:L554" si="117">IF(AND(ISNUMBER(C76),ISNUMBER(C63)),C76-C63,"")</f>
        <v>3.9660000000000082</v>
      </c>
      <c r="D554" s="457">
        <f t="shared" si="117"/>
        <v>9</v>
      </c>
      <c r="E554" s="457">
        <f t="shared" si="117"/>
        <v>10.911935999999002</v>
      </c>
      <c r="F554" s="457">
        <f t="shared" si="117"/>
        <v>12.19747199999901</v>
      </c>
      <c r="G554" s="457">
        <f t="shared" si="117"/>
        <v>10.40726450006602</v>
      </c>
      <c r="H554" s="457">
        <f t="shared" si="117"/>
        <v>10.5</v>
      </c>
      <c r="I554" s="457">
        <f t="shared" si="117"/>
        <v>10.599999999999994</v>
      </c>
      <c r="J554" s="457">
        <f t="shared" si="117"/>
        <v>10</v>
      </c>
      <c r="K554" s="457">
        <f t="shared" si="117"/>
        <v>9.8015242999999259</v>
      </c>
      <c r="L554" s="457" t="str">
        <f t="shared" si="117"/>
        <v/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customFormat="false" ht="16">
      <c r="A555" s="2" t="s">
        <v>101</v>
      </c>
      <c r="B555" s="458" t="s">
        <v>98</v>
      </c>
      <c r="C555" s="458" t="s">
        <v>99</v>
      </c>
      <c r="D555" s="459" t="s">
        <v>38</v>
      </c>
      <c r="E555" s="459" t="s">
        <v>155</v>
      </c>
      <c r="F555" s="459" t="s">
        <v>156</v>
      </c>
      <c r="G555" s="459" t="s">
        <v>249</v>
      </c>
      <c r="H555" s="459" t="s">
        <v>250</v>
      </c>
      <c r="I555" s="458" t="s">
        <v>251</v>
      </c>
      <c r="J555" s="458" t="s">
        <v>41</v>
      </c>
      <c r="K555" s="458" t="s">
        <v>42</v>
      </c>
      <c r="L555" s="458" t="str">
        <f>YourData!$J$4</f>
        <v>Tested Prg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customFormat="false" ht="16">
      <c r="A556" s="2" t="s">
        <v>77</v>
      </c>
      <c r="B556" s="457">
        <f>IF(AND(ISNUMBER(B84),ISNUMBER(B83)),B84-B83,"")</f>
        <v>-7</v>
      </c>
      <c r="C556" s="457">
        <f t="shared" ref="C556:L556" si="118">IF(AND(ISNUMBER(C84),ISNUMBER(C83)),C84-C83,"")</f>
        <v>-5.7610000000000099</v>
      </c>
      <c r="D556" s="457">
        <f t="shared" si="118"/>
        <v>-7</v>
      </c>
      <c r="E556" s="457">
        <f t="shared" si="118"/>
        <v>-7.4954207999988967</v>
      </c>
      <c r="F556" s="457">
        <f t="shared" si="118"/>
        <v>-7.3739612000006005</v>
      </c>
      <c r="G556" s="457">
        <f t="shared" si="118"/>
        <v>-7.4767222892987988</v>
      </c>
      <c r="H556" s="457">
        <f t="shared" si="118"/>
        <v>-7.4999999999999929</v>
      </c>
      <c r="I556" s="457">
        <f t="shared" si="118"/>
        <v>-7.4999999999999929</v>
      </c>
      <c r="J556" s="457">
        <f t="shared" si="118"/>
        <v>-8</v>
      </c>
      <c r="K556" s="457" t="str">
        <f t="shared" si="118"/>
        <v/>
      </c>
      <c r="L556" s="457" t="str">
        <f t="shared" si="118"/>
        <v/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customFormat="false" ht="16">
      <c r="A557" s="2" t="s">
        <v>78</v>
      </c>
      <c r="B557" s="457">
        <f>IF(AND(ISNUMBER(B85),ISNUMBER(B84)),B85-B84,"")</f>
        <v>-5</v>
      </c>
      <c r="C557" s="457">
        <f t="shared" ref="C557:L557" si="119">IF(AND(ISNUMBER(C85),ISNUMBER(C84)),C85-C84,"")</f>
        <v>-10.957999999999998</v>
      </c>
      <c r="D557" s="457">
        <f t="shared" si="119"/>
        <v>-6</v>
      </c>
      <c r="E557" s="457">
        <f t="shared" si="119"/>
        <v>-5.1719808000003056</v>
      </c>
      <c r="F557" s="457">
        <f t="shared" si="119"/>
        <v>-5.2399502000000027</v>
      </c>
      <c r="G557" s="457">
        <f t="shared" si="119"/>
        <v>-5.2677025926913998</v>
      </c>
      <c r="H557" s="457">
        <f t="shared" si="119"/>
        <v>-5.2000000000000028</v>
      </c>
      <c r="I557" s="457">
        <f t="shared" si="119"/>
        <v>-5.2000000000000028</v>
      </c>
      <c r="J557" s="457">
        <f t="shared" si="119"/>
        <v>-5</v>
      </c>
      <c r="K557" s="457" t="str">
        <f t="shared" si="119"/>
        <v/>
      </c>
      <c r="L557" s="457" t="str">
        <f t="shared" si="119"/>
        <v/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customFormat="false" ht="16">
      <c r="A558" s="2" t="s">
        <v>79</v>
      </c>
      <c r="B558" s="457">
        <f>IF(AND(ISNUMBER(B85),ISNUMBER(B83)),B85-B83,"")</f>
        <v>-12</v>
      </c>
      <c r="C558" s="457">
        <f t="shared" ref="C558:L558" si="120">IF(AND(ISNUMBER(C85),ISNUMBER(C83)),C85-C83,"")</f>
        <v>-16.719000000000008</v>
      </c>
      <c r="D558" s="457">
        <f t="shared" si="120"/>
        <v>-13</v>
      </c>
      <c r="E558" s="457">
        <f t="shared" si="120"/>
        <v>-12.667401599999202</v>
      </c>
      <c r="F558" s="457">
        <f t="shared" si="120"/>
        <v>-12.613911400000603</v>
      </c>
      <c r="G558" s="457">
        <f t="shared" si="120"/>
        <v>-12.744424881990199</v>
      </c>
      <c r="H558" s="457">
        <f t="shared" si="120"/>
        <v>-12.699999999999996</v>
      </c>
      <c r="I558" s="457">
        <f t="shared" si="120"/>
        <v>-12.699999999999996</v>
      </c>
      <c r="J558" s="457">
        <f t="shared" si="120"/>
        <v>-13</v>
      </c>
      <c r="K558" s="457" t="str">
        <f t="shared" si="120"/>
        <v/>
      </c>
      <c r="L558" s="457" t="str">
        <f t="shared" si="120"/>
        <v/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customFormat="false" ht="16">
      <c r="A559" s="2" t="s">
        <v>80</v>
      </c>
      <c r="B559" s="457">
        <f>IF(AND(ISNUMBER(B86),ISNUMBER(B83)),B86-B83,"")</f>
        <v>-62</v>
      </c>
      <c r="C559" s="457">
        <f t="shared" ref="C559:L559" si="121">IF(AND(ISNUMBER(C86),ISNUMBER(C83)),C86-C83,"")</f>
        <v>-64.269000000000005</v>
      </c>
      <c r="D559" s="457">
        <f t="shared" si="121"/>
        <v>-63</v>
      </c>
      <c r="E559" s="457">
        <f t="shared" si="121"/>
        <v>-62.634378239999791</v>
      </c>
      <c r="F559" s="457">
        <f t="shared" si="121"/>
        <v>-61.970316780000701</v>
      </c>
      <c r="G559" s="457">
        <f t="shared" si="121"/>
        <v>-62.755505234922154</v>
      </c>
      <c r="H559" s="457">
        <f t="shared" si="121"/>
        <v>-62.8</v>
      </c>
      <c r="I559" s="457">
        <f t="shared" si="121"/>
        <v>-62.8</v>
      </c>
      <c r="J559" s="457">
        <f t="shared" si="121"/>
        <v>-63</v>
      </c>
      <c r="K559" s="457" t="str">
        <f t="shared" si="121"/>
        <v/>
      </c>
      <c r="L559" s="457" t="str">
        <f t="shared" si="121"/>
        <v/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customFormat="false" ht="16">
      <c r="A560" s="2" t="s">
        <v>81</v>
      </c>
      <c r="B560" s="457">
        <f>IF(AND(ISNUMBER(B87),ISNUMBER(B86)),B87-B86,"")</f>
        <v>-1</v>
      </c>
      <c r="C560" s="457">
        <f t="shared" ref="C560:L560" si="122">IF(AND(ISNUMBER(C87),ISNUMBER(C86)),C87-C86,"")</f>
        <v>-0.64299999999999979</v>
      </c>
      <c r="D560" s="457">
        <f t="shared" si="122"/>
        <v>-1</v>
      </c>
      <c r="E560" s="457">
        <f t="shared" si="122"/>
        <v>-1.0097069000000105</v>
      </c>
      <c r="F560" s="457">
        <f t="shared" si="122"/>
        <v>-1.0218326300000098</v>
      </c>
      <c r="G560" s="457">
        <f t="shared" si="122"/>
        <v>-1.0300467466654903</v>
      </c>
      <c r="H560" s="457">
        <f t="shared" si="122"/>
        <v>-1</v>
      </c>
      <c r="I560" s="457">
        <f t="shared" si="122"/>
        <v>-1</v>
      </c>
      <c r="J560" s="457">
        <f t="shared" si="122"/>
        <v>-1</v>
      </c>
      <c r="K560" s="457" t="str">
        <f t="shared" si="122"/>
        <v/>
      </c>
      <c r="L560" s="457" t="str">
        <f t="shared" si="122"/>
        <v/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customFormat="false" ht="16">
      <c r="A561" s="2" t="s">
        <v>82</v>
      </c>
      <c r="B561" s="457">
        <f>IF(AND(ISNUMBER(B87),ISNUMBER(B84)),B87-B84,"")</f>
        <v>-56</v>
      </c>
      <c r="C561" s="457">
        <f t="shared" ref="C561:L561" si="123">IF(AND(ISNUMBER(C87),ISNUMBER(C84)),C87-C84,"")</f>
        <v>-59.150999999999996</v>
      </c>
      <c r="D561" s="457">
        <f t="shared" si="123"/>
        <v>-57</v>
      </c>
      <c r="E561" s="457">
        <f t="shared" si="123"/>
        <v>-56.148664340000906</v>
      </c>
      <c r="F561" s="457">
        <f t="shared" si="123"/>
        <v>-55.618188210000113</v>
      </c>
      <c r="G561" s="457">
        <f t="shared" si="123"/>
        <v>-56.308829692288846</v>
      </c>
      <c r="H561" s="457">
        <f t="shared" si="123"/>
        <v>-56.300000000000004</v>
      </c>
      <c r="I561" s="457">
        <f t="shared" si="123"/>
        <v>-56.300000000000004</v>
      </c>
      <c r="J561" s="457">
        <f t="shared" si="123"/>
        <v>-56</v>
      </c>
      <c r="K561" s="457" t="str">
        <f t="shared" si="123"/>
        <v/>
      </c>
      <c r="L561" s="457" t="str">
        <f t="shared" si="123"/>
        <v/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customFormat="false" ht="16">
      <c r="A562" s="2" t="s">
        <v>83</v>
      </c>
      <c r="B562" s="457">
        <f>IF(AND(ISNUMBER(B88),ISNUMBER(B84)),B88-B84,"")</f>
        <v>5</v>
      </c>
      <c r="C562" s="457">
        <f t="shared" ref="C562:L562" si="124">IF(AND(ISNUMBER(C88),ISNUMBER(C84)),C88-C84,"")</f>
        <v>0</v>
      </c>
      <c r="D562" s="457">
        <f t="shared" si="124"/>
        <v>5</v>
      </c>
      <c r="E562" s="457">
        <f t="shared" si="124"/>
        <v>6.1924799999994917</v>
      </c>
      <c r="F562" s="457">
        <f t="shared" si="124"/>
        <v>5.9844251999997979</v>
      </c>
      <c r="G562" s="457">
        <f t="shared" si="124"/>
        <v>6.1461700901133938</v>
      </c>
      <c r="H562" s="457">
        <f t="shared" si="124"/>
        <v>6.1999999999999957</v>
      </c>
      <c r="I562" s="457">
        <f t="shared" si="124"/>
        <v>6.1000000000000014</v>
      </c>
      <c r="J562" s="457">
        <f t="shared" si="124"/>
        <v>6</v>
      </c>
      <c r="K562" s="457" t="str">
        <f t="shared" si="124"/>
        <v/>
      </c>
      <c r="L562" s="457" t="str">
        <f t="shared" si="124"/>
        <v/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customFormat="false" ht="16">
      <c r="A563" s="2" t="s">
        <v>84</v>
      </c>
      <c r="B563" s="457">
        <f>IF(AND(ISNUMBER(B89),ISNUMBER(B88)),B89-B88,"")</f>
        <v>-5</v>
      </c>
      <c r="C563" s="457">
        <f t="shared" ref="C563:L563" si="125">IF(AND(ISNUMBER(C89),ISNUMBER(C88)),C89-C88,"")</f>
        <v>-6.509999999999998</v>
      </c>
      <c r="D563" s="457">
        <f t="shared" si="125"/>
        <v>-5</v>
      </c>
      <c r="E563" s="457">
        <f t="shared" si="125"/>
        <v>-5.5228319999996955</v>
      </c>
      <c r="F563" s="457">
        <f t="shared" si="125"/>
        <v>-5.2203032999998982</v>
      </c>
      <c r="G563" s="457">
        <f t="shared" si="125"/>
        <v>-5.5928249435767938</v>
      </c>
      <c r="H563" s="457">
        <f t="shared" si="125"/>
        <v>-5.5999999999999943</v>
      </c>
      <c r="I563" s="457">
        <f t="shared" si="125"/>
        <v>-5.5</v>
      </c>
      <c r="J563" s="457">
        <f t="shared" si="125"/>
        <v>-5</v>
      </c>
      <c r="K563" s="457" t="str">
        <f t="shared" si="125"/>
        <v/>
      </c>
      <c r="L563" s="457" t="str">
        <f t="shared" si="125"/>
        <v/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customFormat="false" ht="16">
      <c r="A564" s="2" t="s">
        <v>85</v>
      </c>
      <c r="B564" s="457">
        <f>IF(AND(ISNUMBER(B90),ISNUMBER(B89)),B90-B89,"")</f>
        <v>9</v>
      </c>
      <c r="C564" s="457">
        <f t="shared" ref="C564:L564" si="126">IF(AND(ISNUMBER(C90),ISNUMBER(C89)),C90-C89,"")</f>
        <v>10.624000000000002</v>
      </c>
      <c r="D564" s="457">
        <f t="shared" si="126"/>
        <v>9</v>
      </c>
      <c r="E564" s="457">
        <f t="shared" si="126"/>
        <v>9.5063807999985954</v>
      </c>
      <c r="F564" s="457">
        <f t="shared" si="126"/>
        <v>9.2455580999997977</v>
      </c>
      <c r="G564" s="457">
        <f t="shared" si="126"/>
        <v>9.2920934671775015</v>
      </c>
      <c r="H564" s="457">
        <f t="shared" si="126"/>
        <v>9.3999999999999915</v>
      </c>
      <c r="I564" s="457">
        <f t="shared" si="126"/>
        <v>9.3999999999999915</v>
      </c>
      <c r="J564" s="457">
        <f t="shared" si="126"/>
        <v>9</v>
      </c>
      <c r="K564" s="457" t="str">
        <f t="shared" si="126"/>
        <v/>
      </c>
      <c r="L564" s="457" t="str">
        <f t="shared" si="126"/>
        <v/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customFormat="false" ht="16">
      <c r="A565" s="2" t="s">
        <v>86</v>
      </c>
      <c r="B565" s="457">
        <f>IF(AND(ISNUMBER(B91),ISNUMBER(B88)),B91-B88,"")</f>
        <v>-31</v>
      </c>
      <c r="C565" s="457">
        <f t="shared" ref="C565:L565" si="127">IF(AND(ISNUMBER(C91),ISNUMBER(C88)),C91-C88,"")</f>
        <v>-33.617999999999995</v>
      </c>
      <c r="D565" s="457">
        <f t="shared" si="127"/>
        <v>-32</v>
      </c>
      <c r="E565" s="457">
        <f t="shared" si="127"/>
        <v>-31.796352000000795</v>
      </c>
      <c r="F565" s="457">
        <f t="shared" si="127"/>
        <v>-31.1914648999999</v>
      </c>
      <c r="G565" s="457">
        <f t="shared" si="127"/>
        <v>-31.755960777791493</v>
      </c>
      <c r="H565" s="457">
        <f t="shared" si="127"/>
        <v>-31.9</v>
      </c>
      <c r="I565" s="457">
        <f t="shared" si="127"/>
        <v>-31.800000000000004</v>
      </c>
      <c r="J565" s="457">
        <f t="shared" si="127"/>
        <v>-32</v>
      </c>
      <c r="K565" s="457" t="str">
        <f t="shared" si="127"/>
        <v/>
      </c>
      <c r="L565" s="457" t="str">
        <f t="shared" si="127"/>
        <v/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customFormat="false" ht="16">
      <c r="A566" s="2" t="s">
        <v>87</v>
      </c>
      <c r="B566" s="457">
        <f>IF(AND(ISNUMBER(B92),ISNUMBER(B88)),B92-B88,"")</f>
        <v>-9</v>
      </c>
      <c r="C566" s="457">
        <f t="shared" ref="C566:L566" si="128">IF(AND(ISNUMBER(C92),ISNUMBER(C88)),C92-C88,"")</f>
        <v>-10.378999999999998</v>
      </c>
      <c r="D566" s="457">
        <f t="shared" si="128"/>
        <v>-10</v>
      </c>
      <c r="E566" s="457">
        <f t="shared" si="128"/>
        <v>-10.511692799999494</v>
      </c>
      <c r="F566" s="457">
        <f t="shared" si="128"/>
        <v>-9.9899530999999016</v>
      </c>
      <c r="G566" s="457">
        <f t="shared" si="128"/>
        <v>-10.540538943584494</v>
      </c>
      <c r="H566" s="457">
        <f t="shared" si="128"/>
        <v>-10.599999999999994</v>
      </c>
      <c r="I566" s="457">
        <f t="shared" si="128"/>
        <v>-10.5</v>
      </c>
      <c r="J566" s="457">
        <f t="shared" si="128"/>
        <v>-10</v>
      </c>
      <c r="K566" s="457" t="str">
        <f t="shared" si="128"/>
        <v/>
      </c>
      <c r="L566" s="457" t="str">
        <f t="shared" si="128"/>
        <v/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customFormat="false" ht="16">
      <c r="A567" s="2" t="s">
        <v>88</v>
      </c>
      <c r="B567" s="457">
        <f>IF(AND(ISNUMBER(B92),ISNUMBER(B91)),B92-B91,"")</f>
        <v>22</v>
      </c>
      <c r="C567" s="457">
        <f t="shared" ref="C567:L567" si="129">IF(AND(ISNUMBER(C92),ISNUMBER(C91)),C92-C91,"")</f>
        <v>23.238999999999997</v>
      </c>
      <c r="D567" s="457">
        <f t="shared" si="129"/>
        <v>22</v>
      </c>
      <c r="E567" s="457">
        <f t="shared" si="129"/>
        <v>21.2846592000013</v>
      </c>
      <c r="F567" s="457">
        <f t="shared" si="129"/>
        <v>21.201511799999999</v>
      </c>
      <c r="G567" s="457">
        <f t="shared" si="129"/>
        <v>21.215421834207</v>
      </c>
      <c r="H567" s="457">
        <f t="shared" si="129"/>
        <v>21.300000000000004</v>
      </c>
      <c r="I567" s="457">
        <f t="shared" si="129"/>
        <v>21.300000000000004</v>
      </c>
      <c r="J567" s="457">
        <f t="shared" si="129"/>
        <v>22</v>
      </c>
      <c r="K567" s="457" t="str">
        <f t="shared" si="129"/>
        <v/>
      </c>
      <c r="L567" s="457" t="str">
        <f t="shared" si="129"/>
        <v/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customFormat="false" ht="16">
      <c r="A568" s="2" t="s">
        <v>89</v>
      </c>
      <c r="B568" s="457">
        <f>IF(AND(ISNUMBER(B93),ISNUMBER(B92)),B93-B92,"")</f>
        <v>10</v>
      </c>
      <c r="C568" s="457">
        <f t="shared" ref="C568:L568" si="130">IF(AND(ISNUMBER(C93),ISNUMBER(C92)),C93-C92,"")</f>
        <v>11.384</v>
      </c>
      <c r="D568" s="457">
        <f t="shared" si="130"/>
        <v>9</v>
      </c>
      <c r="E568" s="457">
        <f t="shared" si="130"/>
        <v>9.7468223999995018</v>
      </c>
      <c r="F568" s="457">
        <f t="shared" si="130"/>
        <v>9.7163753999997979</v>
      </c>
      <c r="G568" s="457">
        <f t="shared" si="130"/>
        <v>9.6802878760250053</v>
      </c>
      <c r="H568" s="457">
        <f t="shared" si="130"/>
        <v>9.7000000000000028</v>
      </c>
      <c r="I568" s="457">
        <f t="shared" si="130"/>
        <v>9.7000000000000028</v>
      </c>
      <c r="J568" s="457">
        <f t="shared" si="130"/>
        <v>9</v>
      </c>
      <c r="K568" s="457" t="str">
        <f t="shared" si="130"/>
        <v/>
      </c>
      <c r="L568" s="457" t="str">
        <f t="shared" si="130"/>
        <v/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customFormat="false" ht="16">
      <c r="A569" s="2" t="s">
        <v>90</v>
      </c>
      <c r="B569" s="457">
        <f>IF(AND(ISNUMBER(B94),ISNUMBER(B92)),B94-B92,"")</f>
        <v>-48</v>
      </c>
      <c r="C569" s="457">
        <f t="shared" ref="C569:L569" si="131">IF(AND(ISNUMBER(C94),ISNUMBER(C92)),C94-C92,"")</f>
        <v>-45.388999999999996</v>
      </c>
      <c r="D569" s="457">
        <f t="shared" si="131"/>
        <v>-47</v>
      </c>
      <c r="E569" s="457">
        <f t="shared" si="131"/>
        <v>-47.174131200000858</v>
      </c>
      <c r="F569" s="457">
        <f t="shared" si="131"/>
        <v>-46.949577799999979</v>
      </c>
      <c r="G569" s="457">
        <f t="shared" si="131"/>
        <v>-47.239520253373087</v>
      </c>
      <c r="H569" s="457">
        <f t="shared" si="131"/>
        <v>-47.2</v>
      </c>
      <c r="I569" s="457">
        <f t="shared" si="131"/>
        <v>-47.2</v>
      </c>
      <c r="J569" s="457">
        <f t="shared" si="131"/>
        <v>-48</v>
      </c>
      <c r="K569" s="457" t="str">
        <f t="shared" si="131"/>
        <v/>
      </c>
      <c r="L569" s="457" t="str">
        <f t="shared" si="131"/>
        <v/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customFormat="false" ht="16">
      <c r="A570" s="2" t="s">
        <v>91</v>
      </c>
      <c r="B570" s="457">
        <f>IF(AND(ISNUMBER(B94),ISNUMBER(B87)),B94-B87,"")</f>
        <v>4</v>
      </c>
      <c r="C570" s="457">
        <f t="shared" ref="C570:L570" si="132">IF(AND(ISNUMBER(C94),ISNUMBER(C87)),C94-C87,"")</f>
        <v>3.3829999999999996</v>
      </c>
      <c r="D570" s="457">
        <f t="shared" si="132"/>
        <v>5</v>
      </c>
      <c r="E570" s="457">
        <f t="shared" si="132"/>
        <v>4.6553203400000402</v>
      </c>
      <c r="F570" s="457">
        <f t="shared" si="132"/>
        <v>4.663082510000029</v>
      </c>
      <c r="G570" s="457">
        <f t="shared" si="132"/>
        <v>4.6749405854446611</v>
      </c>
      <c r="H570" s="457">
        <f t="shared" si="132"/>
        <v>4.7</v>
      </c>
      <c r="I570" s="457">
        <f t="shared" si="132"/>
        <v>4.7</v>
      </c>
      <c r="J570" s="457">
        <f t="shared" si="132"/>
        <v>4</v>
      </c>
      <c r="K570" s="457" t="str">
        <f t="shared" si="132"/>
        <v/>
      </c>
      <c r="L570" s="457" t="str">
        <f t="shared" si="132"/>
        <v/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customFormat="false" ht="16">
      <c r="A571" s="2" t="s">
        <v>92</v>
      </c>
      <c r="B571" s="457">
        <f>IF(AND(ISNUMBER(B95),ISNUMBER(B94)),B95-B94,"")</f>
        <v>3</v>
      </c>
      <c r="C571" s="457">
        <f t="shared" ref="C571:L571" si="133">IF(AND(ISNUMBER(C95),ISNUMBER(C94)),C95-C94,"")</f>
        <v>1.6790000000000003</v>
      </c>
      <c r="D571" s="457">
        <f t="shared" si="133"/>
        <v>2</v>
      </c>
      <c r="E571" s="457">
        <f t="shared" si="133"/>
        <v>2.1608160000000591</v>
      </c>
      <c r="F571" s="457">
        <f t="shared" si="133"/>
        <v>2.18109229999998</v>
      </c>
      <c r="G571" s="457">
        <f t="shared" si="133"/>
        <v>2.18389475196809</v>
      </c>
      <c r="H571" s="457">
        <f t="shared" si="133"/>
        <v>2.0999999999999996</v>
      </c>
      <c r="I571" s="457">
        <f t="shared" si="133"/>
        <v>2.0999999999999996</v>
      </c>
      <c r="J571" s="457">
        <f t="shared" si="133"/>
        <v>3</v>
      </c>
      <c r="K571" s="457" t="str">
        <f t="shared" si="133"/>
        <v/>
      </c>
      <c r="L571" s="457" t="str">
        <f t="shared" si="133"/>
        <v/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customFormat="false" ht="16">
      <c r="A572" s="2" t="s">
        <v>93</v>
      </c>
      <c r="B572" s="457">
        <f>IF(AND(ISNUMBER(B95),ISNUMBER(B93)),B95-B93,"")</f>
        <v>-55</v>
      </c>
      <c r="C572" s="457">
        <f t="shared" ref="C572:L572" si="134">IF(AND(ISNUMBER(C95),ISNUMBER(C93)),C95-C93,"")</f>
        <v>-55.094000000000001</v>
      </c>
      <c r="D572" s="457">
        <f t="shared" si="134"/>
        <v>-54</v>
      </c>
      <c r="E572" s="457">
        <f t="shared" si="134"/>
        <v>-54.760137600000306</v>
      </c>
      <c r="F572" s="457">
        <f t="shared" si="134"/>
        <v>-54.484860899999802</v>
      </c>
      <c r="G572" s="457">
        <f t="shared" si="134"/>
        <v>-54.735913377430002</v>
      </c>
      <c r="H572" s="457">
        <f t="shared" si="134"/>
        <v>-54.800000000000004</v>
      </c>
      <c r="I572" s="457">
        <f t="shared" si="134"/>
        <v>-54.800000000000004</v>
      </c>
      <c r="J572" s="457">
        <f t="shared" si="134"/>
        <v>-54</v>
      </c>
      <c r="K572" s="457" t="str">
        <f t="shared" si="134"/>
        <v/>
      </c>
      <c r="L572" s="457" t="str">
        <f t="shared" si="134"/>
        <v/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customFormat="false" ht="16">
      <c r="A573" s="2" t="s">
        <v>94</v>
      </c>
      <c r="B573" s="457">
        <f>IF(AND(ISNUMBER(B95),ISNUMBER(B86)),B95-B86,"")</f>
        <v>6</v>
      </c>
      <c r="C573" s="457">
        <f t="shared" ref="C573:L573" si="135">IF(AND(ISNUMBER(C95),ISNUMBER(C86)),C95-C86,"")</f>
        <v>4.4190000000000005</v>
      </c>
      <c r="D573" s="457">
        <f t="shared" si="135"/>
        <v>6</v>
      </c>
      <c r="E573" s="457">
        <f t="shared" si="135"/>
        <v>5.8064294400000893</v>
      </c>
      <c r="F573" s="457">
        <f t="shared" si="135"/>
        <v>5.8223421799999997</v>
      </c>
      <c r="G573" s="457">
        <f t="shared" si="135"/>
        <v>5.8287885907472603</v>
      </c>
      <c r="H573" s="457">
        <f t="shared" si="135"/>
        <v>5.8</v>
      </c>
      <c r="I573" s="457">
        <f t="shared" si="135"/>
        <v>5.8</v>
      </c>
      <c r="J573" s="457">
        <f t="shared" si="135"/>
        <v>6</v>
      </c>
      <c r="K573" s="457" t="str">
        <f t="shared" si="135"/>
        <v/>
      </c>
      <c r="L573" s="457" t="str">
        <f t="shared" si="135"/>
        <v/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customFormat="false" ht="16">
      <c r="A574" s="2" t="s">
        <v>95</v>
      </c>
      <c r="B574" s="457">
        <f>IF(AND(ISNUMBER(B96),ISNUMBER(B83)),B96-B83,"")</f>
        <v>4</v>
      </c>
      <c r="C574" s="457">
        <f t="shared" ref="C574:L574" si="136">IF(AND(ISNUMBER(C96),ISNUMBER(C83)),C96-C83,"")</f>
        <v>1.8619999999999948</v>
      </c>
      <c r="D574" s="457">
        <f t="shared" si="136"/>
        <v>4</v>
      </c>
      <c r="E574" s="457">
        <f t="shared" si="136"/>
        <v>5.1239999999996968</v>
      </c>
      <c r="F574" s="457">
        <f t="shared" si="136"/>
        <v>5.727388799998792</v>
      </c>
      <c r="G574" s="457">
        <f t="shared" si="136"/>
        <v>4.886889417422509</v>
      </c>
      <c r="H574" s="457">
        <f t="shared" si="136"/>
        <v>5</v>
      </c>
      <c r="I574" s="457">
        <f t="shared" si="136"/>
        <v>5</v>
      </c>
      <c r="J574" s="457">
        <f t="shared" si="136"/>
        <v>5</v>
      </c>
      <c r="K574" s="457" t="str">
        <f t="shared" si="136"/>
        <v/>
      </c>
      <c r="L574" s="457" t="str">
        <f t="shared" si="136"/>
        <v/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customFormat="false" ht="16">
      <c r="A575" s="2" t="s">
        <v>102</v>
      </c>
      <c r="B575" s="458" t="s">
        <v>98</v>
      </c>
      <c r="C575" s="458" t="s">
        <v>99</v>
      </c>
      <c r="D575" s="459" t="s">
        <v>38</v>
      </c>
      <c r="E575" s="459" t="s">
        <v>155</v>
      </c>
      <c r="F575" s="459" t="s">
        <v>156</v>
      </c>
      <c r="G575" s="459" t="s">
        <v>249</v>
      </c>
      <c r="H575" s="459" t="s">
        <v>250</v>
      </c>
      <c r="I575" s="458" t="s">
        <v>251</v>
      </c>
      <c r="J575" s="458" t="s">
        <v>41</v>
      </c>
      <c r="K575" s="458" t="s">
        <v>42</v>
      </c>
      <c r="L575" s="458" t="str">
        <f>YourData!$J$4</f>
        <v>Tested Prg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customFormat="false" ht="16">
      <c r="A576" s="2" t="s">
        <v>77</v>
      </c>
      <c r="B576" s="457">
        <f>IF(AND(ISNUMBER(B104),ISNUMBER(B103)),B104-B103,"")</f>
        <v>-38.393903868698544</v>
      </c>
      <c r="C576" s="457">
        <f t="shared" ref="C576:L576" si="137">IF(AND(ISNUMBER(C104),ISNUMBER(C103)),C104-C103,"")</f>
        <v>-37.889999999999873</v>
      </c>
      <c r="D576" s="457">
        <f t="shared" si="137"/>
        <v>-34</v>
      </c>
      <c r="E576" s="457">
        <f t="shared" si="137"/>
        <v>-35.125440000020262</v>
      </c>
      <c r="F576" s="457">
        <f t="shared" si="137"/>
        <v>-34.712900000049558</v>
      </c>
      <c r="G576" s="457">
        <f t="shared" si="137"/>
        <v>-35.116065445040022</v>
      </c>
      <c r="H576" s="457">
        <f t="shared" si="137"/>
        <v>-35.400000000000091</v>
      </c>
      <c r="I576" s="457">
        <f t="shared" si="137"/>
        <v>-35.099999999999909</v>
      </c>
      <c r="J576" s="457">
        <f t="shared" si="137"/>
        <v>-35</v>
      </c>
      <c r="K576" s="457">
        <f t="shared" si="137"/>
        <v>-34.580899999999929</v>
      </c>
      <c r="L576" s="457" t="str">
        <f t="shared" si="137"/>
        <v/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customFormat="false" ht="16">
      <c r="A577" s="2" t="s">
        <v>78</v>
      </c>
      <c r="B577" s="457">
        <f>IF(AND(ISNUMBER(B105),ISNUMBER(B104)),B105-B104,"")</f>
        <v>-16.412661195779492</v>
      </c>
      <c r="C577" s="457">
        <f t="shared" ref="C577:L577" si="138">IF(AND(ISNUMBER(C105),ISNUMBER(C104)),C105-C104,"")</f>
        <v>-40.099999999999909</v>
      </c>
      <c r="D577" s="457">
        <f t="shared" si="138"/>
        <v>-17</v>
      </c>
      <c r="E577" s="457">
        <f t="shared" si="138"/>
        <v>-16.181760000059967</v>
      </c>
      <c r="F577" s="457">
        <f t="shared" si="138"/>
        <v>-16.425710000000436</v>
      </c>
      <c r="G577" s="457">
        <f t="shared" si="138"/>
        <v>-16.341820486560209</v>
      </c>
      <c r="H577" s="457">
        <f t="shared" si="138"/>
        <v>-16.199999999999818</v>
      </c>
      <c r="I577" s="457">
        <f t="shared" si="138"/>
        <v>-16.800000000000182</v>
      </c>
      <c r="J577" s="457">
        <f t="shared" si="138"/>
        <v>-16</v>
      </c>
      <c r="K577" s="457">
        <f t="shared" si="138"/>
        <v>-16.162937777778097</v>
      </c>
      <c r="L577" s="457" t="str">
        <f t="shared" si="138"/>
        <v/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customFormat="false" ht="16">
      <c r="A578" s="2" t="s">
        <v>79</v>
      </c>
      <c r="B578" s="457">
        <f>IF(AND(ISNUMBER(B105),ISNUMBER(B103)),B105-B103,"")</f>
        <v>-54.806565064478036</v>
      </c>
      <c r="C578" s="457">
        <f t="shared" ref="C578:L578" si="139">IF(AND(ISNUMBER(C105),ISNUMBER(C103)),C105-C103,"")</f>
        <v>-77.989999999999782</v>
      </c>
      <c r="D578" s="457">
        <f t="shared" si="139"/>
        <v>-51</v>
      </c>
      <c r="E578" s="457">
        <f t="shared" si="139"/>
        <v>-51.307200000080229</v>
      </c>
      <c r="F578" s="457">
        <f t="shared" si="139"/>
        <v>-51.138610000049994</v>
      </c>
      <c r="G578" s="457">
        <f t="shared" si="139"/>
        <v>-51.457885931600231</v>
      </c>
      <c r="H578" s="457">
        <f t="shared" si="139"/>
        <v>-51.599999999999909</v>
      </c>
      <c r="I578" s="457">
        <f t="shared" si="139"/>
        <v>-51.900000000000091</v>
      </c>
      <c r="J578" s="457">
        <f t="shared" si="139"/>
        <v>-51</v>
      </c>
      <c r="K578" s="457">
        <f t="shared" si="139"/>
        <v>-50.743837777778026</v>
      </c>
      <c r="L578" s="457" t="str">
        <f t="shared" si="139"/>
        <v/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customFormat="false" ht="16">
      <c r="A579" s="2" t="s">
        <v>80</v>
      </c>
      <c r="B579" s="457">
        <f>IF(AND(ISNUMBER(B106),ISNUMBER(B103)),B106-B103,"")</f>
        <v>-3578.8393903868696</v>
      </c>
      <c r="C579" s="457">
        <f t="shared" ref="C579:L579" si="140">IF(AND(ISNUMBER(C106),ISNUMBER(C103)),C106-C103,"")</f>
        <v>-3625.692</v>
      </c>
      <c r="D579" s="457">
        <f t="shared" si="140"/>
        <v>-3581</v>
      </c>
      <c r="E579" s="457">
        <f t="shared" si="140"/>
        <v>-3580.7513280000471</v>
      </c>
      <c r="F579" s="457">
        <f t="shared" si="140"/>
        <v>-3578.1796410000388</v>
      </c>
      <c r="G579" s="457">
        <f t="shared" si="140"/>
        <v>-3581.0057815310342</v>
      </c>
      <c r="H579" s="457">
        <f t="shared" si="140"/>
        <v>-3581.1</v>
      </c>
      <c r="I579" s="457">
        <f t="shared" si="140"/>
        <v>-3581.2000000000003</v>
      </c>
      <c r="J579" s="457">
        <f t="shared" si="140"/>
        <v>-3581</v>
      </c>
      <c r="K579" s="457">
        <f t="shared" si="140"/>
        <v>-3580.6485225000001</v>
      </c>
      <c r="L579" s="457" t="str">
        <f t="shared" si="140"/>
        <v/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customFormat="false" ht="16">
      <c r="A580" s="2" t="s">
        <v>81</v>
      </c>
      <c r="B580" s="457">
        <f>IF(AND(ISNUMBER(B107),ISNUMBER(B106)),B107-B106,"")</f>
        <v>-20.515826494724507</v>
      </c>
      <c r="C580" s="457">
        <f t="shared" ref="C580:L580" si="141">IF(AND(ISNUMBER(C107),ISNUMBER(C106)),C107-C106,"")</f>
        <v>-20.24799999999999</v>
      </c>
      <c r="D580" s="457">
        <f t="shared" si="141"/>
        <v>-21</v>
      </c>
      <c r="E580" s="457">
        <f t="shared" si="141"/>
        <v>-21.310464000003009</v>
      </c>
      <c r="F580" s="457">
        <f t="shared" si="141"/>
        <v>-21.205162999999999</v>
      </c>
      <c r="G580" s="457">
        <f t="shared" si="141"/>
        <v>-21.386958058895004</v>
      </c>
      <c r="H580" s="457">
        <f t="shared" si="141"/>
        <v>-21.400000000000006</v>
      </c>
      <c r="I580" s="457">
        <f t="shared" si="141"/>
        <v>-21.899999999999977</v>
      </c>
      <c r="J580" s="457">
        <f t="shared" si="141"/>
        <v>-21</v>
      </c>
      <c r="K580" s="457">
        <f t="shared" si="141"/>
        <v>-20.719071944444437</v>
      </c>
      <c r="L580" s="457" t="str">
        <f t="shared" si="141"/>
        <v/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customFormat="false" ht="16">
      <c r="A581" s="2" t="s">
        <v>82</v>
      </c>
      <c r="B581" s="457">
        <f>IF(AND(ISNUMBER(B107),ISNUMBER(B104)),B107-B104,"")</f>
        <v>-3560.9613130128955</v>
      </c>
      <c r="C581" s="457">
        <f t="shared" ref="C581:L581" si="142">IF(AND(ISNUMBER(C107),ISNUMBER(C104)),C107-C104,"")</f>
        <v>-3608.0499999999997</v>
      </c>
      <c r="D581" s="457">
        <f t="shared" si="142"/>
        <v>-3568</v>
      </c>
      <c r="E581" s="457">
        <f t="shared" si="142"/>
        <v>-3566.9363520000297</v>
      </c>
      <c r="F581" s="457">
        <f t="shared" si="142"/>
        <v>-3564.6719039999894</v>
      </c>
      <c r="G581" s="457">
        <f t="shared" si="142"/>
        <v>-3567.2766741448891</v>
      </c>
      <c r="H581" s="457">
        <f t="shared" si="142"/>
        <v>-3567.1</v>
      </c>
      <c r="I581" s="457">
        <f t="shared" si="142"/>
        <v>-3568</v>
      </c>
      <c r="J581" s="457">
        <f t="shared" si="142"/>
        <v>-3567</v>
      </c>
      <c r="K581" s="457">
        <f t="shared" si="142"/>
        <v>-3566.7866944444445</v>
      </c>
      <c r="L581" s="457" t="str">
        <f t="shared" si="142"/>
        <v/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customFormat="false" ht="16">
      <c r="A582" s="2" t="s">
        <v>83</v>
      </c>
      <c r="B582" s="457">
        <f>IF(AND(ISNUMBER(B108),ISNUMBER(B104)),B108-B104,"")</f>
        <v>771.98124267291951</v>
      </c>
      <c r="C582" s="457">
        <f t="shared" ref="C582:L582" si="143">IF(AND(ISNUMBER(C108),ISNUMBER(C104)),C108-C104,"")</f>
        <v>739.19999999999982</v>
      </c>
      <c r="D582" s="457">
        <f t="shared" si="143"/>
        <v>751</v>
      </c>
      <c r="E582" s="457">
        <f t="shared" si="143"/>
        <v>752.38463999993974</v>
      </c>
      <c r="F582" s="457">
        <f t="shared" si="143"/>
        <v>751.79230000000962</v>
      </c>
      <c r="G582" s="457">
        <f t="shared" si="143"/>
        <v>752.28357596370006</v>
      </c>
      <c r="H582" s="457">
        <f t="shared" si="143"/>
        <v>752.39999999999964</v>
      </c>
      <c r="I582" s="457">
        <f t="shared" si="143"/>
        <v>753</v>
      </c>
      <c r="J582" s="457">
        <f t="shared" si="143"/>
        <v>752</v>
      </c>
      <c r="K582" s="457">
        <f t="shared" si="143"/>
        <v>745.6536827777777</v>
      </c>
      <c r="L582" s="457" t="str">
        <f t="shared" si="143"/>
        <v/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customFormat="false" ht="16">
      <c r="A583" s="2" t="s">
        <v>84</v>
      </c>
      <c r="B583" s="457">
        <f>IF(AND(ISNUMBER(B109),ISNUMBER(B108)),B109-B108,"")</f>
        <v>-19.05041031653036</v>
      </c>
      <c r="C583" s="457">
        <f t="shared" ref="C583:L583" si="144">IF(AND(ISNUMBER(C109),ISNUMBER(C108)),C109-C108,"")</f>
        <v>-26.402000000000044</v>
      </c>
      <c r="D583" s="457">
        <f t="shared" si="144"/>
        <v>-17</v>
      </c>
      <c r="E583" s="457">
        <f t="shared" si="144"/>
        <v>-16.927679999909742</v>
      </c>
      <c r="F583" s="457">
        <f t="shared" si="144"/>
        <v>-16.146929999999884</v>
      </c>
      <c r="G583" s="457">
        <f t="shared" si="144"/>
        <v>-16.98247288101993</v>
      </c>
      <c r="H583" s="457">
        <f t="shared" si="144"/>
        <v>-17.099999999999454</v>
      </c>
      <c r="I583" s="457">
        <f t="shared" si="144"/>
        <v>-18.400000000000546</v>
      </c>
      <c r="J583" s="457">
        <f t="shared" si="144"/>
        <v>-16</v>
      </c>
      <c r="K583" s="457">
        <f t="shared" si="144"/>
        <v>-17.673864444444007</v>
      </c>
      <c r="L583" s="457" t="str">
        <f t="shared" si="144"/>
        <v/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customFormat="false" ht="16">
      <c r="A584" s="2" t="s">
        <v>85</v>
      </c>
      <c r="B584" s="457">
        <f>IF(AND(ISNUMBER(B110),ISNUMBER(B109)),B110-B109,"")</f>
        <v>40.445486518171492</v>
      </c>
      <c r="C584" s="457">
        <f t="shared" ref="C584:L584" si="145">IF(AND(ISNUMBER(C110),ISNUMBER(C109)),C110-C109,"")</f>
        <v>51.079999999999927</v>
      </c>
      <c r="D584" s="457">
        <f t="shared" si="145"/>
        <v>38</v>
      </c>
      <c r="E584" s="457">
        <f t="shared" si="145"/>
        <v>37.000319999900057</v>
      </c>
      <c r="F584" s="457">
        <f t="shared" si="145"/>
        <v>36.219259999989845</v>
      </c>
      <c r="G584" s="457">
        <f t="shared" si="145"/>
        <v>36.453057892929792</v>
      </c>
      <c r="H584" s="457">
        <f t="shared" si="145"/>
        <v>37</v>
      </c>
      <c r="I584" s="457">
        <f t="shared" si="145"/>
        <v>38</v>
      </c>
      <c r="J584" s="457">
        <f t="shared" si="145"/>
        <v>37</v>
      </c>
      <c r="K584" s="457">
        <f t="shared" si="145"/>
        <v>37.610582777777381</v>
      </c>
      <c r="L584" s="457" t="str">
        <f t="shared" si="145"/>
        <v/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customFormat="false" ht="16">
      <c r="A585" s="2" t="s">
        <v>86</v>
      </c>
      <c r="B585" s="457">
        <f>IF(AND(ISNUMBER(B111),ISNUMBER(B108)),B111-B108,"")</f>
        <v>-2291.0316529894494</v>
      </c>
      <c r="C585" s="457">
        <f t="shared" ref="C585:L585" si="146">IF(AND(ISNUMBER(C111),ISNUMBER(C108)),C111-C108,"")</f>
        <v>-2316.723</v>
      </c>
      <c r="D585" s="457">
        <f t="shared" si="146"/>
        <v>-2285</v>
      </c>
      <c r="E585" s="457">
        <f t="shared" si="146"/>
        <v>-2285.3107199999595</v>
      </c>
      <c r="F585" s="457">
        <f t="shared" si="146"/>
        <v>-2283.3939799999998</v>
      </c>
      <c r="G585" s="457">
        <f t="shared" si="146"/>
        <v>-2285.1846961379301</v>
      </c>
      <c r="H585" s="457">
        <f t="shared" si="146"/>
        <v>-2285.4999999999995</v>
      </c>
      <c r="I585" s="457">
        <f t="shared" si="146"/>
        <v>-2285.8000000000002</v>
      </c>
      <c r="J585" s="457">
        <f t="shared" si="146"/>
        <v>-2284</v>
      </c>
      <c r="K585" s="457">
        <f t="shared" si="146"/>
        <v>-2283.8548561111111</v>
      </c>
      <c r="L585" s="457" t="str">
        <f t="shared" si="146"/>
        <v/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customFormat="false" ht="16">
      <c r="A586" s="2" t="s">
        <v>87</v>
      </c>
      <c r="B586" s="457">
        <f>IF(AND(ISNUMBER(B112),ISNUMBER(B108)),B112-B108,"")</f>
        <v>7.033997655334133</v>
      </c>
      <c r="C586" s="457">
        <f t="shared" ref="C586:L586" si="147">IF(AND(ISNUMBER(C112),ISNUMBER(C108)),C112-C108,"")</f>
        <v>-32.795999999999367</v>
      </c>
      <c r="D586" s="457">
        <f t="shared" si="147"/>
        <v>-22</v>
      </c>
      <c r="E586" s="457">
        <f t="shared" si="147"/>
        <v>-22.384319999929176</v>
      </c>
      <c r="F586" s="457">
        <f t="shared" si="147"/>
        <v>-20.928600000000188</v>
      </c>
      <c r="G586" s="457">
        <f t="shared" si="147"/>
        <v>-22.262270401620299</v>
      </c>
      <c r="H586" s="457">
        <f t="shared" si="147"/>
        <v>-22.5</v>
      </c>
      <c r="I586" s="457">
        <f t="shared" si="147"/>
        <v>-24.5</v>
      </c>
      <c r="J586" s="457">
        <f t="shared" si="147"/>
        <v>-22</v>
      </c>
      <c r="K586" s="457">
        <f t="shared" si="147"/>
        <v>-27.514475555555691</v>
      </c>
      <c r="L586" s="457" t="str">
        <f t="shared" si="147"/>
        <v/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customFormat="false" ht="16">
      <c r="A587" s="2" t="s">
        <v>88</v>
      </c>
      <c r="B587" s="457">
        <f>IF(AND(ISNUMBER(B112),ISNUMBER(B111)),B112-B111,"")</f>
        <v>2298.0656506447835</v>
      </c>
      <c r="C587" s="457">
        <f t="shared" ref="C587:L587" si="148">IF(AND(ISNUMBER(C112),ISNUMBER(C111)),C112-C111,"")</f>
        <v>2283.9270000000006</v>
      </c>
      <c r="D587" s="457">
        <f t="shared" si="148"/>
        <v>2263</v>
      </c>
      <c r="E587" s="457">
        <f t="shared" si="148"/>
        <v>2262.9264000000303</v>
      </c>
      <c r="F587" s="457">
        <f t="shared" si="148"/>
        <v>2262.4653799999996</v>
      </c>
      <c r="G587" s="457">
        <f t="shared" si="148"/>
        <v>2262.9224257363098</v>
      </c>
      <c r="H587" s="457">
        <f t="shared" si="148"/>
        <v>2262.9999999999995</v>
      </c>
      <c r="I587" s="457">
        <f t="shared" si="148"/>
        <v>2261.3000000000002</v>
      </c>
      <c r="J587" s="457">
        <f t="shared" si="148"/>
        <v>2262</v>
      </c>
      <c r="K587" s="457">
        <f t="shared" si="148"/>
        <v>2256.3403805555554</v>
      </c>
      <c r="L587" s="457" t="str">
        <f t="shared" si="148"/>
        <v/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customFormat="false" ht="16">
      <c r="A588" s="2" t="s">
        <v>89</v>
      </c>
      <c r="B588" s="457">
        <f>IF(AND(ISNUMBER(B113),ISNUMBER(B112)),B113-B112,"")</f>
        <v>48.065650644783091</v>
      </c>
      <c r="C588" s="457">
        <f t="shared" ref="C588:L588" si="149">IF(AND(ISNUMBER(C113),ISNUMBER(C112)),C113-C112,"")</f>
        <v>54.909999999999854</v>
      </c>
      <c r="D588" s="457">
        <f t="shared" si="149"/>
        <v>40</v>
      </c>
      <c r="E588" s="457">
        <f t="shared" si="149"/>
        <v>39.916799999909927</v>
      </c>
      <c r="F588" s="457">
        <f t="shared" si="149"/>
        <v>39.843300000000454</v>
      </c>
      <c r="G588" s="457">
        <f t="shared" si="149"/>
        <v>39.857986964409974</v>
      </c>
      <c r="H588" s="457">
        <f t="shared" si="149"/>
        <v>40</v>
      </c>
      <c r="I588" s="457">
        <f t="shared" si="149"/>
        <v>40.099999999999454</v>
      </c>
      <c r="J588" s="457">
        <f t="shared" si="149"/>
        <v>12</v>
      </c>
      <c r="K588" s="457">
        <f t="shared" si="149"/>
        <v>41.381823888888903</v>
      </c>
      <c r="L588" s="457" t="str">
        <f t="shared" si="149"/>
        <v/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customFormat="false" ht="16">
      <c r="A589" s="2" t="s">
        <v>90</v>
      </c>
      <c r="B589" s="457">
        <f>IF(AND(ISNUMBER(B114),ISNUMBER(B112)),B114-B112,"")</f>
        <v>-3956.0375146541624</v>
      </c>
      <c r="C589" s="457">
        <f t="shared" ref="C589:L589" si="150">IF(AND(ISNUMBER(C114),ISNUMBER(C112)),C114-C112,"")</f>
        <v>-3937.3770000000004</v>
      </c>
      <c r="D589" s="457">
        <f t="shared" si="150"/>
        <v>-3918</v>
      </c>
      <c r="E589" s="457">
        <f t="shared" si="150"/>
        <v>-3917.4226560000443</v>
      </c>
      <c r="F589" s="457">
        <f t="shared" si="150"/>
        <v>-3916.4295949999996</v>
      </c>
      <c r="G589" s="457">
        <f t="shared" si="150"/>
        <v>-3917.7372298818045</v>
      </c>
      <c r="H589" s="457">
        <f t="shared" si="150"/>
        <v>-3917.5999999999995</v>
      </c>
      <c r="I589" s="457">
        <f t="shared" si="150"/>
        <v>-3916.1000000000004</v>
      </c>
      <c r="J589" s="457">
        <f t="shared" si="150"/>
        <v>-3917</v>
      </c>
      <c r="K589" s="457">
        <f t="shared" si="150"/>
        <v>-3906.9062252777776</v>
      </c>
      <c r="L589" s="457" t="str">
        <f t="shared" si="150"/>
        <v/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customFormat="false" ht="16">
      <c r="A590" s="2" t="s">
        <v>91</v>
      </c>
      <c r="B590" s="457">
        <f>IF(AND(ISNUMBER(B114),ISNUMBER(B107)),B114-B107,"")</f>
        <v>383.93903868698715</v>
      </c>
      <c r="C590" s="457">
        <f t="shared" ref="C590:L590" si="151">IF(AND(ISNUMBER(C114),ISNUMBER(C107)),C114-C107,"")</f>
        <v>377.077</v>
      </c>
      <c r="D590" s="457">
        <f t="shared" si="151"/>
        <v>379</v>
      </c>
      <c r="E590" s="457">
        <f t="shared" si="151"/>
        <v>379.51401599999599</v>
      </c>
      <c r="F590" s="457">
        <f t="shared" si="151"/>
        <v>379.10600899999906</v>
      </c>
      <c r="G590" s="457">
        <f t="shared" si="151"/>
        <v>379.56074982516407</v>
      </c>
      <c r="H590" s="457">
        <f t="shared" si="151"/>
        <v>379.4</v>
      </c>
      <c r="I590" s="457">
        <f t="shared" si="151"/>
        <v>380.40000000000003</v>
      </c>
      <c r="J590" s="457">
        <f t="shared" si="151"/>
        <v>380</v>
      </c>
      <c r="K590" s="457">
        <f t="shared" si="151"/>
        <v>378.01967638888885</v>
      </c>
      <c r="L590" s="457" t="str">
        <f t="shared" si="151"/>
        <v/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customFormat="false" ht="16">
      <c r="A591" s="2" t="s">
        <v>92</v>
      </c>
      <c r="B591" s="457">
        <f>IF(AND(ISNUMBER(B115),ISNUMBER(B114)),B115-B114,"")</f>
        <v>23.153575615474779</v>
      </c>
      <c r="C591" s="457">
        <f t="shared" ref="C591:L591" si="152">IF(AND(ISNUMBER(C115),ISNUMBER(C114)),C115-C114,"")</f>
        <v>22.633000000000038</v>
      </c>
      <c r="D591" s="457">
        <f t="shared" si="152"/>
        <v>24</v>
      </c>
      <c r="E591" s="457">
        <f t="shared" si="152"/>
        <v>23.761920000004011</v>
      </c>
      <c r="F591" s="457">
        <f t="shared" si="152"/>
        <v>23.668692000000988</v>
      </c>
      <c r="G591" s="457">
        <f t="shared" si="152"/>
        <v>23.846479437987</v>
      </c>
      <c r="H591" s="457">
        <f t="shared" si="152"/>
        <v>23.900000000000091</v>
      </c>
      <c r="I591" s="457">
        <f t="shared" si="152"/>
        <v>23.5</v>
      </c>
      <c r="J591" s="457">
        <f t="shared" si="152"/>
        <v>24</v>
      </c>
      <c r="K591" s="457">
        <f t="shared" si="152"/>
        <v>23.40001749999999</v>
      </c>
      <c r="L591" s="457" t="str">
        <f t="shared" si="152"/>
        <v/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customFormat="false" ht="16">
      <c r="A592" s="2" t="s">
        <v>93</v>
      </c>
      <c r="B592" s="457">
        <f>IF(AND(ISNUMBER(B115),ISNUMBER(B113)),B115-B113,"")</f>
        <v>-3980.9495896834705</v>
      </c>
      <c r="C592" s="457">
        <f t="shared" ref="C592:L592" si="153">IF(AND(ISNUMBER(C115),ISNUMBER(C113)),C115-C113,"")</f>
        <v>-3969.6540000000005</v>
      </c>
      <c r="D592" s="457">
        <f t="shared" si="153"/>
        <v>-3934</v>
      </c>
      <c r="E592" s="457">
        <f t="shared" si="153"/>
        <v>-3933.5775359999502</v>
      </c>
      <c r="F592" s="457">
        <f t="shared" si="153"/>
        <v>-3932.604202999999</v>
      </c>
      <c r="G592" s="457">
        <f t="shared" si="153"/>
        <v>-3933.7487374082275</v>
      </c>
      <c r="H592" s="457">
        <f t="shared" si="153"/>
        <v>-3933.7</v>
      </c>
      <c r="I592" s="457">
        <f t="shared" si="153"/>
        <v>-3932.7</v>
      </c>
      <c r="J592" s="457">
        <f t="shared" si="153"/>
        <v>-3905</v>
      </c>
      <c r="K592" s="457">
        <f t="shared" si="153"/>
        <v>-3924.8880316666664</v>
      </c>
      <c r="L592" s="457" t="str">
        <f t="shared" si="153"/>
        <v/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customFormat="false" ht="16">
      <c r="A593" s="2" t="s">
        <v>94</v>
      </c>
      <c r="B593" s="457">
        <f>IF(AND(ISNUMBER(B115),ISNUMBER(B106)),B115-B106,"")</f>
        <v>386.57678780773739</v>
      </c>
      <c r="C593" s="457">
        <f t="shared" ref="C593:L593" si="154">IF(AND(ISNUMBER(C115),ISNUMBER(C106)),C115-C106,"")</f>
        <v>379.46199999999999</v>
      </c>
      <c r="D593" s="457">
        <f t="shared" si="154"/>
        <v>382</v>
      </c>
      <c r="E593" s="457">
        <f t="shared" si="154"/>
        <v>381.96547199999702</v>
      </c>
      <c r="F593" s="457">
        <f t="shared" si="154"/>
        <v>381.56953800000002</v>
      </c>
      <c r="G593" s="457">
        <f t="shared" si="154"/>
        <v>382.02027120425601</v>
      </c>
      <c r="H593" s="457">
        <f t="shared" si="154"/>
        <v>381.90000000000003</v>
      </c>
      <c r="I593" s="457">
        <f t="shared" si="154"/>
        <v>382.00000000000006</v>
      </c>
      <c r="J593" s="457">
        <f t="shared" si="154"/>
        <v>383</v>
      </c>
      <c r="K593" s="457">
        <f t="shared" si="154"/>
        <v>380.70062194444438</v>
      </c>
      <c r="L593" s="457" t="str">
        <f t="shared" si="154"/>
        <v/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customFormat="false" ht="16">
      <c r="A594" s="2" t="s">
        <v>95</v>
      </c>
      <c r="B594" s="457">
        <f>IF(AND(ISNUMBER(B116),ISNUMBER(B103)),B116-B103,"")</f>
        <v>1728.0187573270814</v>
      </c>
      <c r="C594" s="457">
        <f t="shared" ref="C594:L594" si="155">IF(AND(ISNUMBER(C116),ISNUMBER(C103)),C116-C103,"")</f>
        <v>1692.73</v>
      </c>
      <c r="D594" s="457">
        <f t="shared" si="155"/>
        <v>1636</v>
      </c>
      <c r="E594" s="457">
        <f t="shared" si="155"/>
        <v>1697.82815999996</v>
      </c>
      <c r="F594" s="457">
        <f t="shared" si="155"/>
        <v>1699.6156799999703</v>
      </c>
      <c r="G594" s="457">
        <f t="shared" si="155"/>
        <v>1697.4409043156998</v>
      </c>
      <c r="H594" s="457">
        <f t="shared" si="155"/>
        <v>1697.4</v>
      </c>
      <c r="I594" s="457">
        <f t="shared" si="155"/>
        <v>1697.4</v>
      </c>
      <c r="J594" s="457">
        <f t="shared" si="155"/>
        <v>1698</v>
      </c>
      <c r="K594" s="457">
        <f t="shared" si="155"/>
        <v>1686.8281188888891</v>
      </c>
      <c r="L594" s="457" t="str">
        <f t="shared" si="155"/>
        <v/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customFormat="false" ht="16">
      <c r="A595" s="2" t="s">
        <v>103</v>
      </c>
      <c r="B595" s="458" t="s">
        <v>98</v>
      </c>
      <c r="C595" s="458" t="s">
        <v>99</v>
      </c>
      <c r="D595" s="459" t="s">
        <v>38</v>
      </c>
      <c r="E595" s="459" t="s">
        <v>155</v>
      </c>
      <c r="F595" s="459" t="s">
        <v>156</v>
      </c>
      <c r="G595" s="459" t="s">
        <v>249</v>
      </c>
      <c r="H595" s="459" t="s">
        <v>250</v>
      </c>
      <c r="I595" s="458" t="s">
        <v>251</v>
      </c>
      <c r="J595" s="458" t="s">
        <v>41</v>
      </c>
      <c r="K595" s="458" t="s">
        <v>42</v>
      </c>
      <c r="L595" s="458" t="str">
        <f>YourData!$J$4</f>
        <v>Tested Prg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customFormat="false" ht="16">
      <c r="A596" s="2" t="s">
        <v>77</v>
      </c>
      <c r="B596" s="457">
        <f>IF(AND(ISNUMBER(B124),ISNUMBER(B123)),B124-B123,"")</f>
        <v>-38.393903868698544</v>
      </c>
      <c r="C596" s="457">
        <f t="shared" ref="C596:L596" si="156">IF(AND(ISNUMBER(C124),ISNUMBER(C123)),C124-C123,"")</f>
        <v>-37.889999999999873</v>
      </c>
      <c r="D596" s="457">
        <f t="shared" si="156"/>
        <v>-34</v>
      </c>
      <c r="E596" s="457">
        <f t="shared" si="156"/>
        <v>-35.125440000020262</v>
      </c>
      <c r="F596" s="457">
        <f t="shared" si="156"/>
        <v>-34.712900000049558</v>
      </c>
      <c r="G596" s="457">
        <f t="shared" si="156"/>
        <v>-35.116065445040022</v>
      </c>
      <c r="H596" s="457">
        <f t="shared" si="156"/>
        <v>-35.400000000000091</v>
      </c>
      <c r="I596" s="457">
        <f t="shared" si="156"/>
        <v>-35.099999999999909</v>
      </c>
      <c r="J596" s="457">
        <f t="shared" si="156"/>
        <v>-35</v>
      </c>
      <c r="K596" s="457">
        <f t="shared" si="156"/>
        <v>-34.579663888889172</v>
      </c>
      <c r="L596" s="457" t="str">
        <f t="shared" si="156"/>
        <v/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customFormat="false" ht="16">
      <c r="A597" s="2" t="s">
        <v>78</v>
      </c>
      <c r="B597" s="457">
        <f>IF(AND(ISNUMBER(B125),ISNUMBER(B124)),B125-B124,"")</f>
        <v>-16.412661195779492</v>
      </c>
      <c r="C597" s="457">
        <f t="shared" ref="C597:L597" si="157">IF(AND(ISNUMBER(C125),ISNUMBER(C124)),C125-C124,"")</f>
        <v>-40.099999999999909</v>
      </c>
      <c r="D597" s="457">
        <f t="shared" si="157"/>
        <v>-17</v>
      </c>
      <c r="E597" s="457">
        <f t="shared" si="157"/>
        <v>-16.181760000059967</v>
      </c>
      <c r="F597" s="457">
        <f t="shared" si="157"/>
        <v>-16.425710000000436</v>
      </c>
      <c r="G597" s="457">
        <f t="shared" si="157"/>
        <v>-16.341820486560209</v>
      </c>
      <c r="H597" s="457">
        <f t="shared" si="157"/>
        <v>-16.199999999999818</v>
      </c>
      <c r="I597" s="457">
        <f t="shared" si="157"/>
        <v>-16.800000000000182</v>
      </c>
      <c r="J597" s="457">
        <f t="shared" si="157"/>
        <v>-16</v>
      </c>
      <c r="K597" s="457">
        <f t="shared" si="157"/>
        <v>-16.163457222222405</v>
      </c>
      <c r="L597" s="457" t="str">
        <f t="shared" si="157"/>
        <v/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customFormat="false" ht="16">
      <c r="A598" s="2" t="s">
        <v>79</v>
      </c>
      <c r="B598" s="457">
        <f>IF(AND(ISNUMBER(B125),ISNUMBER(B123)),B125-B123,"")</f>
        <v>-54.806565064478036</v>
      </c>
      <c r="C598" s="457">
        <f t="shared" ref="C598:L598" si="158">IF(AND(ISNUMBER(C125),ISNUMBER(C123)),C125-C123,"")</f>
        <v>-77.989999999999782</v>
      </c>
      <c r="D598" s="457">
        <f t="shared" si="158"/>
        <v>-51</v>
      </c>
      <c r="E598" s="457">
        <f t="shared" si="158"/>
        <v>-51.307200000080229</v>
      </c>
      <c r="F598" s="457">
        <f t="shared" si="158"/>
        <v>-51.138610000049994</v>
      </c>
      <c r="G598" s="457">
        <f t="shared" si="158"/>
        <v>-51.457885931600231</v>
      </c>
      <c r="H598" s="457">
        <f t="shared" si="158"/>
        <v>-51.599999999999909</v>
      </c>
      <c r="I598" s="457">
        <f t="shared" si="158"/>
        <v>-51.900000000000091</v>
      </c>
      <c r="J598" s="457">
        <f t="shared" si="158"/>
        <v>-51</v>
      </c>
      <c r="K598" s="457">
        <f t="shared" si="158"/>
        <v>-50.743121111111577</v>
      </c>
      <c r="L598" s="457" t="str">
        <f t="shared" si="158"/>
        <v/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customFormat="false" ht="16">
      <c r="A599" s="2" t="s">
        <v>80</v>
      </c>
      <c r="B599" s="457">
        <f>IF(AND(ISNUMBER(B126),ISNUMBER(B123)),B126-B123,"")</f>
        <v>-3578.8393903868696</v>
      </c>
      <c r="C599" s="457">
        <f t="shared" ref="C599:L599" si="159">IF(AND(ISNUMBER(C126),ISNUMBER(C123)),C126-C123,"")</f>
        <v>-3625.692</v>
      </c>
      <c r="D599" s="457">
        <f t="shared" si="159"/>
        <v>-3581</v>
      </c>
      <c r="E599" s="457">
        <f t="shared" si="159"/>
        <v>-3580.7513280000471</v>
      </c>
      <c r="F599" s="457">
        <f t="shared" si="159"/>
        <v>-3578.1796410000388</v>
      </c>
      <c r="G599" s="457">
        <f t="shared" si="159"/>
        <v>-3581.0057815310342</v>
      </c>
      <c r="H599" s="457">
        <f t="shared" si="159"/>
        <v>-3581.1</v>
      </c>
      <c r="I599" s="457">
        <f t="shared" si="159"/>
        <v>-3581.2000000000003</v>
      </c>
      <c r="J599" s="457">
        <f t="shared" si="159"/>
        <v>-3581</v>
      </c>
      <c r="K599" s="457">
        <f t="shared" si="159"/>
        <v>-3580.6443713888893</v>
      </c>
      <c r="L599" s="457" t="str">
        <f t="shared" si="159"/>
        <v/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customFormat="false" ht="16">
      <c r="A600" s="2" t="s">
        <v>81</v>
      </c>
      <c r="B600" s="457">
        <f>IF(AND(ISNUMBER(B127),ISNUMBER(B126)),B127-B126,"")</f>
        <v>-20.515826494724507</v>
      </c>
      <c r="C600" s="457">
        <f t="shared" ref="C600:L600" si="160">IF(AND(ISNUMBER(C127),ISNUMBER(C126)),C127-C126,"")</f>
        <v>-20.24799999999999</v>
      </c>
      <c r="D600" s="457">
        <f t="shared" si="160"/>
        <v>-21</v>
      </c>
      <c r="E600" s="457">
        <f t="shared" si="160"/>
        <v>-21.310464000003009</v>
      </c>
      <c r="F600" s="457">
        <f t="shared" si="160"/>
        <v>-21.205162999999999</v>
      </c>
      <c r="G600" s="457">
        <f t="shared" si="160"/>
        <v>-21.386958058895004</v>
      </c>
      <c r="H600" s="457">
        <f t="shared" si="160"/>
        <v>-21.400000000000006</v>
      </c>
      <c r="I600" s="457">
        <f t="shared" si="160"/>
        <v>-21.899999999999977</v>
      </c>
      <c r="J600" s="457">
        <f t="shared" si="160"/>
        <v>-21</v>
      </c>
      <c r="K600" s="457">
        <f t="shared" si="160"/>
        <v>-20.718954999999994</v>
      </c>
      <c r="L600" s="457" t="str">
        <f t="shared" si="160"/>
        <v/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customFormat="false" ht="16">
      <c r="A601" s="2" t="s">
        <v>82</v>
      </c>
      <c r="B601" s="457">
        <f>IF(AND(ISNUMBER(B127),ISNUMBER(B124)),B127-B124,"")</f>
        <v>-3560.9613130128955</v>
      </c>
      <c r="C601" s="457">
        <f t="shared" ref="C601:L601" si="161">IF(AND(ISNUMBER(C127),ISNUMBER(C124)),C127-C124,"")</f>
        <v>-3608.0499999999997</v>
      </c>
      <c r="D601" s="457">
        <f t="shared" si="161"/>
        <v>-3568</v>
      </c>
      <c r="E601" s="457">
        <f t="shared" si="161"/>
        <v>-3566.9363520000297</v>
      </c>
      <c r="F601" s="457">
        <f t="shared" si="161"/>
        <v>-3564.6719039999894</v>
      </c>
      <c r="G601" s="457">
        <f t="shared" si="161"/>
        <v>-3567.2766741448891</v>
      </c>
      <c r="H601" s="457">
        <f t="shared" si="161"/>
        <v>-3567.1</v>
      </c>
      <c r="I601" s="457">
        <f t="shared" si="161"/>
        <v>-3568</v>
      </c>
      <c r="J601" s="457">
        <f t="shared" si="161"/>
        <v>-3567</v>
      </c>
      <c r="K601" s="457">
        <f t="shared" si="161"/>
        <v>-3566.7836625</v>
      </c>
      <c r="L601" s="457" t="str">
        <f t="shared" si="161"/>
        <v/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customFormat="false" ht="16">
      <c r="A602" s="2" t="s">
        <v>83</v>
      </c>
      <c r="B602" s="457">
        <f>IF(AND(ISNUMBER(B128),ISNUMBER(B124)),B128-B124,"")</f>
        <v>30.480656506448213</v>
      </c>
      <c r="C602" s="457">
        <f t="shared" ref="C602:L602" si="162">IF(AND(ISNUMBER(C128),ISNUMBER(C124)),C128-C124,"")</f>
        <v>0</v>
      </c>
      <c r="D602" s="457">
        <f t="shared" si="162"/>
        <v>12</v>
      </c>
      <c r="E602" s="457">
        <f t="shared" si="162"/>
        <v>13.184640000009949</v>
      </c>
      <c r="F602" s="457">
        <f t="shared" si="162"/>
        <v>12.585410000009688</v>
      </c>
      <c r="G602" s="457">
        <f t="shared" si="162"/>
        <v>13.087987039869859</v>
      </c>
      <c r="H602" s="457">
        <f t="shared" si="162"/>
        <v>13.199999999999818</v>
      </c>
      <c r="I602" s="457">
        <f t="shared" si="162"/>
        <v>13.699999999999818</v>
      </c>
      <c r="J602" s="457">
        <f t="shared" si="162"/>
        <v>13</v>
      </c>
      <c r="K602" s="457">
        <f t="shared" si="162"/>
        <v>12.961818333333667</v>
      </c>
      <c r="L602" s="457" t="str">
        <f t="shared" si="162"/>
        <v/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customFormat="false" ht="16">
      <c r="A603" s="2" t="s">
        <v>84</v>
      </c>
      <c r="B603" s="457">
        <f>IF(AND(ISNUMBER(B129),ISNUMBER(B128)),B129-B128,"")</f>
        <v>-16.998827667057867</v>
      </c>
      <c r="C603" s="457">
        <f t="shared" ref="C603:L603" si="163">IF(AND(ISNUMBER(C129),ISNUMBER(C128)),C129-C128,"")</f>
        <v>-26.402000000000044</v>
      </c>
      <c r="D603" s="457">
        <f t="shared" si="163"/>
        <v>-17</v>
      </c>
      <c r="E603" s="457">
        <f t="shared" si="163"/>
        <v>-16.927680000089822</v>
      </c>
      <c r="F603" s="457">
        <f t="shared" si="163"/>
        <v>-16.134790000010071</v>
      </c>
      <c r="G603" s="457">
        <f t="shared" si="163"/>
        <v>-17.026456882009825</v>
      </c>
      <c r="H603" s="457">
        <f t="shared" si="163"/>
        <v>-17.099999999999909</v>
      </c>
      <c r="I603" s="457">
        <f t="shared" si="163"/>
        <v>-18.199999999999818</v>
      </c>
      <c r="J603" s="457">
        <f t="shared" si="163"/>
        <v>-17</v>
      </c>
      <c r="K603" s="457">
        <f t="shared" si="163"/>
        <v>-16.990208888889356</v>
      </c>
      <c r="L603" s="457" t="str">
        <f t="shared" si="163"/>
        <v/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customFormat="false" ht="16">
      <c r="A604" s="2" t="s">
        <v>85</v>
      </c>
      <c r="B604" s="457">
        <f>IF(AND(ISNUMBER(B130),ISNUMBER(B129)),B130-B129,"")</f>
        <v>39.566236811254839</v>
      </c>
      <c r="C604" s="457">
        <f t="shared" ref="C604:L604" si="164">IF(AND(ISNUMBER(C130),ISNUMBER(C129)),C130-C129,"")</f>
        <v>51.079999999999927</v>
      </c>
      <c r="D604" s="457">
        <f t="shared" si="164"/>
        <v>37</v>
      </c>
      <c r="E604" s="457">
        <f t="shared" si="164"/>
        <v>37.000320000030115</v>
      </c>
      <c r="F604" s="457">
        <f t="shared" si="164"/>
        <v>36.224830000010115</v>
      </c>
      <c r="G604" s="457">
        <f t="shared" si="164"/>
        <v>36.447195876180103</v>
      </c>
      <c r="H604" s="457">
        <f t="shared" si="164"/>
        <v>37</v>
      </c>
      <c r="I604" s="457">
        <f t="shared" si="164"/>
        <v>37.799999999999727</v>
      </c>
      <c r="J604" s="457">
        <f t="shared" si="164"/>
        <v>37</v>
      </c>
      <c r="K604" s="457">
        <f t="shared" si="164"/>
        <v>36.455813888889224</v>
      </c>
      <c r="L604" s="457" t="str">
        <f t="shared" si="164"/>
        <v/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customFormat="false" ht="16">
      <c r="A605" s="2" t="s">
        <v>86</v>
      </c>
      <c r="B605" s="457">
        <f>IF(AND(ISNUMBER(B131),ISNUMBER(B128)),B131-B128,"")</f>
        <v>-2288.393903868699</v>
      </c>
      <c r="C605" s="457">
        <f t="shared" ref="C605:L605" si="165">IF(AND(ISNUMBER(C131),ISNUMBER(C128)),C131-C128,"")</f>
        <v>-2316.723</v>
      </c>
      <c r="D605" s="457">
        <f t="shared" si="165"/>
        <v>-2285</v>
      </c>
      <c r="E605" s="457">
        <f t="shared" si="165"/>
        <v>-2285.3107200000195</v>
      </c>
      <c r="F605" s="457">
        <f t="shared" si="165"/>
        <v>-2283.3986100000002</v>
      </c>
      <c r="G605" s="457">
        <f t="shared" si="165"/>
        <v>-2285.30480383644</v>
      </c>
      <c r="H605" s="457">
        <f t="shared" si="165"/>
        <v>-2285.5</v>
      </c>
      <c r="I605" s="457">
        <f t="shared" si="165"/>
        <v>-2285.9</v>
      </c>
      <c r="J605" s="457">
        <f t="shared" si="165"/>
        <v>-2285</v>
      </c>
      <c r="K605" s="457">
        <f t="shared" si="165"/>
        <v>-2284.8059611111116</v>
      </c>
      <c r="L605" s="457" t="str">
        <f t="shared" si="165"/>
        <v/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customFormat="false" ht="16">
      <c r="A606" s="2" t="s">
        <v>87</v>
      </c>
      <c r="B606" s="457">
        <f>IF(AND(ISNUMBER(B132),ISNUMBER(B128)),B132-B128,"")</f>
        <v>-2179.3669402110199</v>
      </c>
      <c r="C606" s="457">
        <f t="shared" ref="C606:L606" si="166">IF(AND(ISNUMBER(C132),ISNUMBER(C128)),C132-C128,"")</f>
        <v>-2250.3959999999997</v>
      </c>
      <c r="D606" s="457">
        <f t="shared" si="166"/>
        <v>-2240</v>
      </c>
      <c r="E606" s="457">
        <f t="shared" si="166"/>
        <v>-2239.9843200000196</v>
      </c>
      <c r="F606" s="457">
        <f t="shared" si="166"/>
        <v>-2238.5215200000002</v>
      </c>
      <c r="G606" s="457">
        <f t="shared" si="166"/>
        <v>-2240.5379430185899</v>
      </c>
      <c r="H606" s="457">
        <f t="shared" si="166"/>
        <v>-2240.1</v>
      </c>
      <c r="I606" s="457">
        <f t="shared" si="166"/>
        <v>-2241.3000000000002</v>
      </c>
      <c r="J606" s="457">
        <f t="shared" si="166"/>
        <v>-2241</v>
      </c>
      <c r="K606" s="457">
        <f t="shared" si="166"/>
        <v>-2238.6808327777781</v>
      </c>
      <c r="L606" s="457" t="str">
        <f t="shared" si="166"/>
        <v/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customFormat="false" ht="16">
      <c r="A607" s="2" t="s">
        <v>88</v>
      </c>
      <c r="B607" s="457">
        <f>IF(AND(ISNUMBER(B132),ISNUMBER(B131)),B132-B131,"")</f>
        <v>109.02696365767906</v>
      </c>
      <c r="C607" s="457">
        <f t="shared" ref="C607:L607" si="167">IF(AND(ISNUMBER(C132),ISNUMBER(C131)),C132-C131,"")</f>
        <v>66.326999999999998</v>
      </c>
      <c r="D607" s="457">
        <f t="shared" si="167"/>
        <v>45</v>
      </c>
      <c r="E607" s="457">
        <f t="shared" si="167"/>
        <v>45.326399999999921</v>
      </c>
      <c r="F607" s="457">
        <f t="shared" si="167"/>
        <v>44.877089999999953</v>
      </c>
      <c r="G607" s="457">
        <f t="shared" si="167"/>
        <v>44.766860817850102</v>
      </c>
      <c r="H607" s="457">
        <f t="shared" si="167"/>
        <v>45.399999999999864</v>
      </c>
      <c r="I607" s="457">
        <f t="shared" si="167"/>
        <v>44.600000000000136</v>
      </c>
      <c r="J607" s="457">
        <f t="shared" si="167"/>
        <v>44</v>
      </c>
      <c r="K607" s="457">
        <f t="shared" si="167"/>
        <v>46.125128333333578</v>
      </c>
      <c r="L607" s="457" t="str">
        <f t="shared" si="167"/>
        <v/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customFormat="false" ht="16">
      <c r="A608" s="2" t="s">
        <v>89</v>
      </c>
      <c r="B608" s="457">
        <f>IF(AND(ISNUMBER(B133),ISNUMBER(B132)),B133-B132,"")</f>
        <v>46.014067995310597</v>
      </c>
      <c r="C608" s="457">
        <f t="shared" ref="C608:L608" si="168">IF(AND(ISNUMBER(C133),ISNUMBER(C132)),C133-C132,"")</f>
        <v>54.910000000000082</v>
      </c>
      <c r="D608" s="457">
        <f t="shared" si="168"/>
        <v>40</v>
      </c>
      <c r="E608" s="457">
        <f t="shared" si="168"/>
        <v>39.916799999969953</v>
      </c>
      <c r="F608" s="457">
        <f t="shared" si="168"/>
        <v>39.823150000000169</v>
      </c>
      <c r="G608" s="457">
        <f t="shared" si="168"/>
        <v>39.80687798191002</v>
      </c>
      <c r="H608" s="457">
        <f t="shared" si="168"/>
        <v>40</v>
      </c>
      <c r="I608" s="457">
        <f t="shared" si="168"/>
        <v>40</v>
      </c>
      <c r="J608" s="457">
        <f t="shared" si="168"/>
        <v>11</v>
      </c>
      <c r="K608" s="457">
        <f t="shared" si="168"/>
        <v>39.25532249999992</v>
      </c>
      <c r="L608" s="457" t="str">
        <f t="shared" si="168"/>
        <v/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customFormat="false" ht="16">
      <c r="A609" s="2" t="s">
        <v>90</v>
      </c>
      <c r="B609" s="457">
        <f>IF(AND(ISNUMBER(B134),ISNUMBER(B132)),B134-B132,"")</f>
        <v>-1394.4900351699887</v>
      </c>
      <c r="C609" s="457">
        <f t="shared" ref="C609:L609" si="169">IF(AND(ISNUMBER(C134),ISNUMBER(C132)),C134-C132,"")</f>
        <v>-1350.1769999999999</v>
      </c>
      <c r="D609" s="457">
        <f t="shared" si="169"/>
        <v>-1330</v>
      </c>
      <c r="E609" s="457">
        <f t="shared" si="169"/>
        <v>-1330.2226560000211</v>
      </c>
      <c r="F609" s="457">
        <f t="shared" si="169"/>
        <v>-1329.2766399999998</v>
      </c>
      <c r="G609" s="457">
        <f t="shared" si="169"/>
        <v>-1329.9815362803861</v>
      </c>
      <c r="H609" s="457">
        <f t="shared" si="169"/>
        <v>-1330.3999999999999</v>
      </c>
      <c r="I609" s="457">
        <f t="shared" si="169"/>
        <v>-1329.8</v>
      </c>
      <c r="J609" s="457">
        <f t="shared" si="169"/>
        <v>-1329</v>
      </c>
      <c r="K609" s="457">
        <f t="shared" si="169"/>
        <v>-1330.9807266666667</v>
      </c>
      <c r="L609" s="457" t="str">
        <f t="shared" si="169"/>
        <v/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customFormat="false" ht="16">
      <c r="A610" s="2" t="s">
        <v>91</v>
      </c>
      <c r="B610" s="457">
        <f>IF(AND(ISNUMBER(B134),ISNUMBER(B127)),B134-B127,"")</f>
        <v>17.584994138335304</v>
      </c>
      <c r="C610" s="457">
        <f t="shared" ref="C610:L610" si="170">IF(AND(ISNUMBER(C134),ISNUMBER(C127)),C134-C127,"")</f>
        <v>7.4770000000000039</v>
      </c>
      <c r="D610" s="457">
        <f t="shared" si="170"/>
        <v>10</v>
      </c>
      <c r="E610" s="457">
        <f t="shared" si="170"/>
        <v>9.914015999999009</v>
      </c>
      <c r="F610" s="457">
        <f t="shared" si="170"/>
        <v>9.4591539999989891</v>
      </c>
      <c r="G610" s="457">
        <f t="shared" si="170"/>
        <v>9.8451818857830062</v>
      </c>
      <c r="H610" s="457">
        <f t="shared" si="170"/>
        <v>9.7999999999999829</v>
      </c>
      <c r="I610" s="457">
        <f t="shared" si="170"/>
        <v>10.599999999999994</v>
      </c>
      <c r="J610" s="457">
        <f t="shared" si="170"/>
        <v>10</v>
      </c>
      <c r="K610" s="457">
        <f t="shared" si="170"/>
        <v>10.083921388888882</v>
      </c>
      <c r="L610" s="457" t="str">
        <f t="shared" si="170"/>
        <v/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customFormat="false" ht="16">
      <c r="A611" s="2" t="s">
        <v>92</v>
      </c>
      <c r="B611" s="457">
        <f>IF(AND(ISNUMBER(B135),ISNUMBER(B134)),B135-B134,"")</f>
        <v>22.860492379835819</v>
      </c>
      <c r="C611" s="457">
        <f t="shared" ref="C611:L611" si="171">IF(AND(ISNUMBER(C135),ISNUMBER(C134)),C135-C134,"")</f>
        <v>22.632999999999981</v>
      </c>
      <c r="D611" s="457">
        <f t="shared" si="171"/>
        <v>24</v>
      </c>
      <c r="E611" s="457">
        <f t="shared" si="171"/>
        <v>23.761919999997986</v>
      </c>
      <c r="F611" s="457">
        <f t="shared" si="171"/>
        <v>23.710046999999008</v>
      </c>
      <c r="G611" s="457">
        <f t="shared" si="171"/>
        <v>23.832646083792014</v>
      </c>
      <c r="H611" s="457">
        <f t="shared" si="171"/>
        <v>23.900000000000006</v>
      </c>
      <c r="I611" s="457">
        <f t="shared" si="171"/>
        <v>23.699999999999989</v>
      </c>
      <c r="J611" s="457">
        <f t="shared" si="171"/>
        <v>24</v>
      </c>
      <c r="K611" s="457">
        <f t="shared" si="171"/>
        <v>23.19087944444442</v>
      </c>
      <c r="L611" s="457" t="str">
        <f t="shared" si="171"/>
        <v/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customFormat="false" ht="16">
      <c r="A612" s="2" t="s">
        <v>93</v>
      </c>
      <c r="B612" s="457">
        <f>IF(AND(ISNUMBER(B135),ISNUMBER(B133)),B135-B133,"")</f>
        <v>-1417.6436107854634</v>
      </c>
      <c r="C612" s="457">
        <f t="shared" ref="C612:L612" si="172">IF(AND(ISNUMBER(C135),ISNUMBER(C133)),C135-C133,"")</f>
        <v>-1382.4540000000002</v>
      </c>
      <c r="D612" s="457">
        <f t="shared" si="172"/>
        <v>-1346</v>
      </c>
      <c r="E612" s="457">
        <f t="shared" si="172"/>
        <v>-1346.3775359999929</v>
      </c>
      <c r="F612" s="457">
        <f t="shared" si="172"/>
        <v>-1345.3897430000011</v>
      </c>
      <c r="G612" s="457">
        <f t="shared" si="172"/>
        <v>-1345.9557681785041</v>
      </c>
      <c r="H612" s="457">
        <f t="shared" si="172"/>
        <v>-1346.5</v>
      </c>
      <c r="I612" s="457">
        <f t="shared" si="172"/>
        <v>-1346.1000000000001</v>
      </c>
      <c r="J612" s="457">
        <f t="shared" si="172"/>
        <v>-1316</v>
      </c>
      <c r="K612" s="457">
        <f t="shared" si="172"/>
        <v>-1347.0451697222222</v>
      </c>
      <c r="L612" s="457" t="str">
        <f t="shared" si="172"/>
        <v/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customFormat="false" ht="16">
      <c r="A613" s="2" t="s">
        <v>94</v>
      </c>
      <c r="B613" s="457">
        <f>IF(AND(ISNUMBER(B135),ISNUMBER(B126)),B135-B126,"")</f>
        <v>19.929660023446615</v>
      </c>
      <c r="C613" s="457">
        <f t="shared" ref="C613:L613" si="173">IF(AND(ISNUMBER(C135),ISNUMBER(C126)),C135-C126,"")</f>
        <v>9.8619999999999948</v>
      </c>
      <c r="D613" s="457">
        <f t="shared" si="173"/>
        <v>13</v>
      </c>
      <c r="E613" s="457">
        <f t="shared" si="173"/>
        <v>12.365471999993986</v>
      </c>
      <c r="F613" s="457">
        <f t="shared" si="173"/>
        <v>11.964037999997998</v>
      </c>
      <c r="G613" s="457">
        <f t="shared" si="173"/>
        <v>12.290869910680016</v>
      </c>
      <c r="H613" s="457">
        <f t="shared" si="173"/>
        <v>12.299999999999983</v>
      </c>
      <c r="I613" s="457">
        <f t="shared" si="173"/>
        <v>12.400000000000006</v>
      </c>
      <c r="J613" s="457">
        <f t="shared" si="173"/>
        <v>13</v>
      </c>
      <c r="K613" s="457">
        <f t="shared" si="173"/>
        <v>12.555845833333308</v>
      </c>
      <c r="L613" s="457" t="str">
        <f t="shared" si="173"/>
        <v/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customFormat="false" ht="16">
      <c r="A614" s="2" t="s">
        <v>95</v>
      </c>
      <c r="B614" s="457">
        <f>IF(AND(ISNUMBER(B136),ISNUMBER(B123)),B136-B123,"")</f>
        <v>508.79249706916835</v>
      </c>
      <c r="C614" s="457">
        <f t="shared" ref="C614:L614" si="174">IF(AND(ISNUMBER(C136),ISNUMBER(C123)),C136-C123,"")</f>
        <v>471.70600000000059</v>
      </c>
      <c r="D614" s="457">
        <f t="shared" si="174"/>
        <v>415</v>
      </c>
      <c r="E614" s="457">
        <f t="shared" si="174"/>
        <v>476.80415999990964</v>
      </c>
      <c r="F614" s="457">
        <f t="shared" si="174"/>
        <v>478.59167999991996</v>
      </c>
      <c r="G614" s="457">
        <f t="shared" si="174"/>
        <v>476.33464216590028</v>
      </c>
      <c r="H614" s="457">
        <f t="shared" si="174"/>
        <v>476.40000000000009</v>
      </c>
      <c r="I614" s="457">
        <f t="shared" si="174"/>
        <v>476.40000000000009</v>
      </c>
      <c r="J614" s="457">
        <f t="shared" si="174"/>
        <v>476</v>
      </c>
      <c r="K614" s="457">
        <f t="shared" si="174"/>
        <v>476.61186277777688</v>
      </c>
      <c r="L614" s="457" t="str">
        <f t="shared" si="174"/>
        <v/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customFormat="false" ht="16">
      <c r="A615" s="2" t="s">
        <v>104</v>
      </c>
      <c r="B615" s="458" t="s">
        <v>98</v>
      </c>
      <c r="C615" s="458" t="s">
        <v>99</v>
      </c>
      <c r="D615" s="459" t="s">
        <v>38</v>
      </c>
      <c r="E615" s="459" t="s">
        <v>155</v>
      </c>
      <c r="F615" s="459" t="s">
        <v>156</v>
      </c>
      <c r="G615" s="459" t="s">
        <v>249</v>
      </c>
      <c r="H615" s="459" t="s">
        <v>250</v>
      </c>
      <c r="I615" s="458" t="s">
        <v>251</v>
      </c>
      <c r="J615" s="458" t="s">
        <v>41</v>
      </c>
      <c r="K615" s="458" t="s">
        <v>42</v>
      </c>
      <c r="L615" s="458" t="str">
        <f>YourData!$J$4</f>
        <v>Tested Prg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customFormat="false" ht="16">
      <c r="A616" s="2" t="s">
        <v>77</v>
      </c>
      <c r="B616" s="457">
        <f>IF(AND(ISNUMBER(B144),ISNUMBER(B143)),B144-B143,"")</f>
        <v>0</v>
      </c>
      <c r="C616" s="457">
        <f t="shared" ref="C616:L616" si="175">IF(AND(ISNUMBER(C144),ISNUMBER(C143)),C144-C143,"")</f>
        <v>0</v>
      </c>
      <c r="D616" s="457">
        <f t="shared" si="175"/>
        <v>0</v>
      </c>
      <c r="E616" s="457">
        <f t="shared" si="175"/>
        <v>0</v>
      </c>
      <c r="F616" s="457">
        <f t="shared" si="175"/>
        <v>-3.0446734979999902E-14</v>
      </c>
      <c r="G616" s="457">
        <f t="shared" si="175"/>
        <v>0</v>
      </c>
      <c r="H616" s="457">
        <f t="shared" si="175"/>
        <v>0</v>
      </c>
      <c r="I616" s="457">
        <f t="shared" si="175"/>
        <v>0</v>
      </c>
      <c r="J616" s="457">
        <f t="shared" si="175"/>
        <v>0</v>
      </c>
      <c r="K616" s="457">
        <f t="shared" si="175"/>
        <v>-1.2361111107566103E-3</v>
      </c>
      <c r="L616" s="457" t="str">
        <f t="shared" si="175"/>
        <v/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customFormat="false" ht="16">
      <c r="A617" s="2" t="s">
        <v>78</v>
      </c>
      <c r="B617" s="457">
        <f>IF(AND(ISNUMBER(B145),ISNUMBER(B144)),B145-B144,"")</f>
        <v>0</v>
      </c>
      <c r="C617" s="457">
        <f t="shared" ref="C617:L617" si="176">IF(AND(ISNUMBER(C145),ISNUMBER(C144)),C145-C144,"")</f>
        <v>0</v>
      </c>
      <c r="D617" s="457">
        <f t="shared" si="176"/>
        <v>0</v>
      </c>
      <c r="E617" s="457">
        <f t="shared" si="176"/>
        <v>0</v>
      </c>
      <c r="F617" s="457">
        <f t="shared" si="176"/>
        <v>1.11910662E-15</v>
      </c>
      <c r="G617" s="457">
        <f t="shared" si="176"/>
        <v>0</v>
      </c>
      <c r="H617" s="457">
        <f t="shared" si="176"/>
        <v>0</v>
      </c>
      <c r="I617" s="457">
        <f t="shared" si="176"/>
        <v>0</v>
      </c>
      <c r="J617" s="457">
        <f t="shared" si="176"/>
        <v>0</v>
      </c>
      <c r="K617" s="457">
        <f t="shared" si="176"/>
        <v>5.1944444430773729E-4</v>
      </c>
      <c r="L617" s="457" t="str">
        <f t="shared" si="176"/>
        <v/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customFormat="false" ht="16">
      <c r="A618" s="2" t="s">
        <v>79</v>
      </c>
      <c r="B618" s="457">
        <f>IF(AND(ISNUMBER(B145),ISNUMBER(B143)),B145-B143,"")</f>
        <v>0</v>
      </c>
      <c r="C618" s="457">
        <f t="shared" ref="C618:L618" si="177">IF(AND(ISNUMBER(C145),ISNUMBER(C143)),C145-C143,"")</f>
        <v>0</v>
      </c>
      <c r="D618" s="457">
        <f t="shared" si="177"/>
        <v>0</v>
      </c>
      <c r="E618" s="457">
        <f t="shared" si="177"/>
        <v>0</v>
      </c>
      <c r="F618" s="457">
        <f t="shared" si="177"/>
        <v>-2.9327628359999903E-14</v>
      </c>
      <c r="G618" s="457">
        <f t="shared" si="177"/>
        <v>0</v>
      </c>
      <c r="H618" s="457">
        <f t="shared" si="177"/>
        <v>0</v>
      </c>
      <c r="I618" s="457">
        <f t="shared" si="177"/>
        <v>0</v>
      </c>
      <c r="J618" s="457">
        <f t="shared" si="177"/>
        <v>0</v>
      </c>
      <c r="K618" s="457">
        <f t="shared" si="177"/>
        <v>-7.16666666448873E-4</v>
      </c>
      <c r="L618" s="457" t="str">
        <f t="shared" si="177"/>
        <v/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customFormat="false" ht="16">
      <c r="A619" s="2" t="s">
        <v>80</v>
      </c>
      <c r="B619" s="457">
        <f>IF(AND(ISNUMBER(B146),ISNUMBER(B143)),B146-B143,"")</f>
        <v>0</v>
      </c>
      <c r="C619" s="457">
        <f t="shared" ref="C619:L619" si="178">IF(AND(ISNUMBER(C146),ISNUMBER(C143)),C146-C143,"")</f>
        <v>0</v>
      </c>
      <c r="D619" s="457">
        <f t="shared" si="178"/>
        <v>0</v>
      </c>
      <c r="E619" s="457">
        <f t="shared" si="178"/>
        <v>0</v>
      </c>
      <c r="F619" s="457">
        <f t="shared" si="178"/>
        <v>-1.7230573799998041E-15</v>
      </c>
      <c r="G619" s="457">
        <f t="shared" si="178"/>
        <v>0</v>
      </c>
      <c r="H619" s="457">
        <f t="shared" si="178"/>
        <v>0</v>
      </c>
      <c r="I619" s="457">
        <f t="shared" si="178"/>
        <v>0</v>
      </c>
      <c r="J619" s="457">
        <f t="shared" si="178"/>
        <v>0</v>
      </c>
      <c r="K619" s="457">
        <f t="shared" si="178"/>
        <v>-4.1511111107013221E-3</v>
      </c>
      <c r="L619" s="457" t="str">
        <f t="shared" si="178"/>
        <v/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customFormat="false" ht="16">
      <c r="A620" s="2" t="s">
        <v>81</v>
      </c>
      <c r="B620" s="457">
        <f>IF(AND(ISNUMBER(B147),ISNUMBER(B146)),B147-B146,"")</f>
        <v>0</v>
      </c>
      <c r="C620" s="457">
        <f t="shared" ref="C620:L620" si="179">IF(AND(ISNUMBER(C147),ISNUMBER(C146)),C147-C146,"")</f>
        <v>0</v>
      </c>
      <c r="D620" s="457">
        <f t="shared" si="179"/>
        <v>0</v>
      </c>
      <c r="E620" s="457">
        <f t="shared" si="179"/>
        <v>0</v>
      </c>
      <c r="F620" s="457">
        <f t="shared" si="179"/>
        <v>-3.1690194300000096E-14</v>
      </c>
      <c r="G620" s="457">
        <f t="shared" si="179"/>
        <v>0</v>
      </c>
      <c r="H620" s="457">
        <f t="shared" si="179"/>
        <v>0</v>
      </c>
      <c r="I620" s="457">
        <f t="shared" si="179"/>
        <v>0</v>
      </c>
      <c r="J620" s="457">
        <f t="shared" si="179"/>
        <v>0</v>
      </c>
      <c r="K620" s="457">
        <f t="shared" si="179"/>
        <v>-1.169444444428791E-4</v>
      </c>
      <c r="L620" s="457" t="str">
        <f t="shared" si="179"/>
        <v/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customFormat="false" ht="16">
      <c r="A621" s="2" t="s">
        <v>82</v>
      </c>
      <c r="B621" s="457">
        <f>IF(AND(ISNUMBER(B147),ISNUMBER(B144)),B147-B144,"")</f>
        <v>0</v>
      </c>
      <c r="C621" s="457">
        <f t="shared" ref="C621:L621" si="180">IF(AND(ISNUMBER(C147),ISNUMBER(C144)),C147-C144,"")</f>
        <v>0</v>
      </c>
      <c r="D621" s="457">
        <f t="shared" si="180"/>
        <v>0</v>
      </c>
      <c r="E621" s="457">
        <f t="shared" si="180"/>
        <v>0</v>
      </c>
      <c r="F621" s="457">
        <f t="shared" si="180"/>
        <v>-2.9665167000000001E-15</v>
      </c>
      <c r="G621" s="457">
        <f t="shared" si="180"/>
        <v>0</v>
      </c>
      <c r="H621" s="457">
        <f t="shared" si="180"/>
        <v>0</v>
      </c>
      <c r="I621" s="457">
        <f t="shared" si="180"/>
        <v>0</v>
      </c>
      <c r="J621" s="457">
        <f t="shared" si="180"/>
        <v>0</v>
      </c>
      <c r="K621" s="457">
        <f t="shared" si="180"/>
        <v>-3.0319444443875909E-3</v>
      </c>
      <c r="L621" s="457" t="str">
        <f t="shared" si="180"/>
        <v/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customFormat="false" ht="16">
      <c r="A622" s="2" t="s">
        <v>83</v>
      </c>
      <c r="B622" s="457">
        <f>IF(AND(ISNUMBER(B148),ISNUMBER(B144)),B148-B144,"")</f>
        <v>741.50058616647129</v>
      </c>
      <c r="C622" s="457">
        <f t="shared" ref="C622:L622" si="181">IF(AND(ISNUMBER(C148),ISNUMBER(C144)),C148-C144,"")</f>
        <v>739.2</v>
      </c>
      <c r="D622" s="457">
        <f t="shared" si="181"/>
        <v>739</v>
      </c>
      <c r="E622" s="457">
        <f t="shared" si="181"/>
        <v>739.20000000000903</v>
      </c>
      <c r="F622" s="457">
        <f t="shared" si="181"/>
        <v>739.20686999999998</v>
      </c>
      <c r="G622" s="457">
        <f t="shared" si="181"/>
        <v>739.19558892383304</v>
      </c>
      <c r="H622" s="457">
        <f t="shared" si="181"/>
        <v>739.2</v>
      </c>
      <c r="I622" s="457">
        <f t="shared" si="181"/>
        <v>739.4</v>
      </c>
      <c r="J622" s="457">
        <f t="shared" si="181"/>
        <v>739</v>
      </c>
      <c r="K622" s="457">
        <f t="shared" si="181"/>
        <v>732.69186444444404</v>
      </c>
      <c r="L622" s="457" t="str">
        <f t="shared" si="181"/>
        <v/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customFormat="false" ht="16">
      <c r="A623" s="2" t="s">
        <v>84</v>
      </c>
      <c r="B623" s="457">
        <f>IF(AND(ISNUMBER(B149),ISNUMBER(B148)),B149-B148,"")</f>
        <v>-2.0515826494724934</v>
      </c>
      <c r="C623" s="457">
        <f t="shared" ref="C623:L623" si="182">IF(AND(ISNUMBER(C149),ISNUMBER(C148)),C149-C148,"")</f>
        <v>0</v>
      </c>
      <c r="D623" s="457">
        <f t="shared" si="182"/>
        <v>0</v>
      </c>
      <c r="E623" s="457">
        <f t="shared" si="182"/>
        <v>0</v>
      </c>
      <c r="F623" s="457">
        <f t="shared" si="182"/>
        <v>-1.2210000001005028E-2</v>
      </c>
      <c r="G623" s="457">
        <f t="shared" si="182"/>
        <v>4.3984000985005878E-2</v>
      </c>
      <c r="H623" s="457">
        <f t="shared" si="182"/>
        <v>0</v>
      </c>
      <c r="I623" s="457">
        <f t="shared" si="182"/>
        <v>-0.29999999999995453</v>
      </c>
      <c r="J623" s="457">
        <f t="shared" si="182"/>
        <v>1</v>
      </c>
      <c r="K623" s="457">
        <f t="shared" si="182"/>
        <v>-0.68365555555465107</v>
      </c>
      <c r="L623" s="457" t="str">
        <f t="shared" si="182"/>
        <v/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customFormat="false" ht="16">
      <c r="A624" s="2" t="s">
        <v>85</v>
      </c>
      <c r="B624" s="457">
        <f>IF(AND(ISNUMBER(B150),ISNUMBER(B149)),B150-B149,"")</f>
        <v>0.87924970691676663</v>
      </c>
      <c r="C624" s="457">
        <f t="shared" ref="C624:L624" si="183">IF(AND(ISNUMBER(C150),ISNUMBER(C149)),C150-C149,"")</f>
        <v>0</v>
      </c>
      <c r="D624" s="457">
        <f t="shared" si="183"/>
        <v>0</v>
      </c>
      <c r="E624" s="457">
        <f t="shared" si="183"/>
        <v>0</v>
      </c>
      <c r="F624" s="457">
        <f t="shared" si="183"/>
        <v>-5.480000002989982E-3</v>
      </c>
      <c r="G624" s="457">
        <f t="shared" si="183"/>
        <v>5.8620167599201523E-3</v>
      </c>
      <c r="H624" s="457">
        <f t="shared" si="183"/>
        <v>0</v>
      </c>
      <c r="I624" s="457">
        <f t="shared" si="183"/>
        <v>0.19999999999993179</v>
      </c>
      <c r="J624" s="457">
        <f t="shared" si="183"/>
        <v>0</v>
      </c>
      <c r="K624" s="457">
        <f t="shared" si="183"/>
        <v>1.1547688888881567</v>
      </c>
      <c r="L624" s="457" t="str">
        <f t="shared" si="183"/>
        <v/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customFormat="false" ht="16">
      <c r="A625" s="2" t="s">
        <v>86</v>
      </c>
      <c r="B625" s="457">
        <f>IF(AND(ISNUMBER(B151),ISNUMBER(B148)),B151-B148,"")</f>
        <v>-2.6377491207502999</v>
      </c>
      <c r="C625" s="457">
        <f t="shared" ref="C625:L625" si="184">IF(AND(ISNUMBER(C151),ISNUMBER(C148)),C151-C148,"")</f>
        <v>0</v>
      </c>
      <c r="D625" s="457">
        <f t="shared" si="184"/>
        <v>0</v>
      </c>
      <c r="E625" s="457">
        <f t="shared" si="184"/>
        <v>0</v>
      </c>
      <c r="F625" s="457">
        <f t="shared" si="184"/>
        <v>4.6499999959905836E-3</v>
      </c>
      <c r="G625" s="457">
        <f t="shared" si="184"/>
        <v>0.12010769850894576</v>
      </c>
      <c r="H625" s="457">
        <f t="shared" si="184"/>
        <v>0</v>
      </c>
      <c r="I625" s="457">
        <f t="shared" si="184"/>
        <v>0</v>
      </c>
      <c r="J625" s="457">
        <f t="shared" si="184"/>
        <v>1</v>
      </c>
      <c r="K625" s="457">
        <f t="shared" si="184"/>
        <v>0.95110500000055254</v>
      </c>
      <c r="L625" s="457" t="str">
        <f t="shared" si="184"/>
        <v/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customFormat="false" ht="16">
      <c r="A626" s="2" t="s">
        <v>87</v>
      </c>
      <c r="B626" s="457">
        <f>IF(AND(ISNUMBER(B152),ISNUMBER(B148)),B152-B148,"")</f>
        <v>2186.4009378663541</v>
      </c>
      <c r="C626" s="457">
        <f t="shared" ref="C626:L626" si="185">IF(AND(ISNUMBER(C152),ISNUMBER(C148)),C152-C148,"")</f>
        <v>2217.6000000000004</v>
      </c>
      <c r="D626" s="457">
        <f t="shared" si="185"/>
        <v>2218</v>
      </c>
      <c r="E626" s="457">
        <f t="shared" si="185"/>
        <v>2217.6000000000313</v>
      </c>
      <c r="F626" s="457">
        <f t="shared" si="185"/>
        <v>2217.5923699999998</v>
      </c>
      <c r="G626" s="457">
        <f t="shared" si="185"/>
        <v>2218.2756726169669</v>
      </c>
      <c r="H626" s="457">
        <f t="shared" si="185"/>
        <v>2217.6000000000004</v>
      </c>
      <c r="I626" s="457">
        <f t="shared" si="185"/>
        <v>2216.6999999999998</v>
      </c>
      <c r="J626" s="457">
        <f t="shared" si="185"/>
        <v>2219</v>
      </c>
      <c r="K626" s="457">
        <f t="shared" si="185"/>
        <v>2211.1663572222224</v>
      </c>
      <c r="L626" s="457" t="str">
        <f t="shared" si="185"/>
        <v/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customFormat="false" ht="16">
      <c r="A627" s="2" t="s">
        <v>88</v>
      </c>
      <c r="B627" s="457">
        <f>IF(AND(ISNUMBER(B152),ISNUMBER(B151)),B152-B151,"")</f>
        <v>2189.0386869871045</v>
      </c>
      <c r="C627" s="457">
        <f t="shared" ref="C627:L627" si="186">IF(AND(ISNUMBER(C152),ISNUMBER(C151)),C152-C151,"")</f>
        <v>2217.6000000000004</v>
      </c>
      <c r="D627" s="457">
        <f t="shared" si="186"/>
        <v>2218</v>
      </c>
      <c r="E627" s="457">
        <f t="shared" si="186"/>
        <v>2217.6000000000313</v>
      </c>
      <c r="F627" s="457">
        <f t="shared" si="186"/>
        <v>2217.5877200000041</v>
      </c>
      <c r="G627" s="457">
        <f t="shared" si="186"/>
        <v>2218.1555649184579</v>
      </c>
      <c r="H627" s="457">
        <f t="shared" si="186"/>
        <v>2217.6000000000004</v>
      </c>
      <c r="I627" s="457">
        <f t="shared" si="186"/>
        <v>2216.6999999999998</v>
      </c>
      <c r="J627" s="457">
        <f t="shared" si="186"/>
        <v>2218</v>
      </c>
      <c r="K627" s="457">
        <f t="shared" si="186"/>
        <v>2210.2152522222218</v>
      </c>
      <c r="L627" s="457" t="str">
        <f t="shared" si="186"/>
        <v/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customFormat="false" ht="16">
      <c r="A628" s="2" t="s">
        <v>89</v>
      </c>
      <c r="B628" s="457">
        <f>IF(AND(ISNUMBER(B153),ISNUMBER(B152)),B153-B152,"")</f>
        <v>2.0515826494724934</v>
      </c>
      <c r="C628" s="457">
        <f t="shared" ref="C628:L628" si="187">IF(AND(ISNUMBER(C153),ISNUMBER(C152)),C153-C152,"")</f>
        <v>0</v>
      </c>
      <c r="D628" s="457">
        <f t="shared" si="187"/>
        <v>0</v>
      </c>
      <c r="E628" s="457">
        <f t="shared" si="187"/>
        <v>0</v>
      </c>
      <c r="F628" s="457">
        <f t="shared" si="187"/>
        <v>2.0220000000335858E-2</v>
      </c>
      <c r="G628" s="457">
        <f t="shared" si="187"/>
        <v>5.1108982500409184E-2</v>
      </c>
      <c r="H628" s="457">
        <f t="shared" si="187"/>
        <v>0</v>
      </c>
      <c r="I628" s="457">
        <f t="shared" si="187"/>
        <v>9.9999999999909051E-2</v>
      </c>
      <c r="J628" s="457">
        <f t="shared" si="187"/>
        <v>1</v>
      </c>
      <c r="K628" s="457">
        <f t="shared" si="187"/>
        <v>2.1265013888887552</v>
      </c>
      <c r="L628" s="457" t="str">
        <f t="shared" si="187"/>
        <v/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customFormat="false" ht="16">
      <c r="A629" s="2" t="s">
        <v>90</v>
      </c>
      <c r="B629" s="457">
        <f>IF(AND(ISNUMBER(B154),ISNUMBER(B152)),B154-B152,"")</f>
        <v>-2561.5474794841734</v>
      </c>
      <c r="C629" s="457">
        <f t="shared" ref="C629:L629" si="188">IF(AND(ISNUMBER(C154),ISNUMBER(C152)),C154-C152,"")</f>
        <v>-2587.2000000000003</v>
      </c>
      <c r="D629" s="457">
        <f t="shared" si="188"/>
        <v>-2587</v>
      </c>
      <c r="E629" s="457">
        <f t="shared" si="188"/>
        <v>-2587.2000000000353</v>
      </c>
      <c r="F629" s="457">
        <f t="shared" si="188"/>
        <v>-2587.1523939999997</v>
      </c>
      <c r="G629" s="457">
        <f t="shared" si="188"/>
        <v>-2587.7556936014189</v>
      </c>
      <c r="H629" s="457">
        <f t="shared" si="188"/>
        <v>-2587.2000000000003</v>
      </c>
      <c r="I629" s="457">
        <f t="shared" si="188"/>
        <v>-2586.2999999999997</v>
      </c>
      <c r="J629" s="457">
        <f t="shared" si="188"/>
        <v>-2588</v>
      </c>
      <c r="K629" s="457">
        <f t="shared" si="188"/>
        <v>-2575.9254986111109</v>
      </c>
      <c r="L629" s="457" t="str">
        <f t="shared" si="188"/>
        <v/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customFormat="false" ht="16">
      <c r="A630" s="2" t="s">
        <v>91</v>
      </c>
      <c r="B630" s="457">
        <f>IF(AND(ISNUMBER(B154),ISNUMBER(B147)),B154-B147,"")</f>
        <v>366.35404454865181</v>
      </c>
      <c r="C630" s="457">
        <f t="shared" ref="C630:L630" si="189">IF(AND(ISNUMBER(C154),ISNUMBER(C147)),C154-C147,"")</f>
        <v>369.6</v>
      </c>
      <c r="D630" s="457">
        <f t="shared" si="189"/>
        <v>370</v>
      </c>
      <c r="E630" s="457">
        <f t="shared" si="189"/>
        <v>369.60000000000502</v>
      </c>
      <c r="F630" s="457">
        <f t="shared" si="189"/>
        <v>369.64684599999998</v>
      </c>
      <c r="G630" s="457">
        <f t="shared" si="189"/>
        <v>369.715567939381</v>
      </c>
      <c r="H630" s="457">
        <f t="shared" si="189"/>
        <v>369.6</v>
      </c>
      <c r="I630" s="457">
        <f t="shared" si="189"/>
        <v>369.8</v>
      </c>
      <c r="J630" s="457">
        <f t="shared" si="189"/>
        <v>370</v>
      </c>
      <c r="K630" s="457">
        <f t="shared" si="189"/>
        <v>367.93575499999997</v>
      </c>
      <c r="L630" s="457" t="str">
        <f t="shared" si="189"/>
        <v/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customFormat="false" ht="16">
      <c r="A631" s="2" t="s">
        <v>92</v>
      </c>
      <c r="B631" s="457">
        <f>IF(AND(ISNUMBER(B155),ISNUMBER(B154)),B155-B154,"")</f>
        <v>0.2930832356389601</v>
      </c>
      <c r="C631" s="457">
        <f t="shared" ref="C631:L631" si="190">IF(AND(ISNUMBER(C155),ISNUMBER(C154)),C155-C154,"")</f>
        <v>0</v>
      </c>
      <c r="D631" s="457">
        <f t="shared" si="190"/>
        <v>0</v>
      </c>
      <c r="E631" s="457">
        <f t="shared" si="190"/>
        <v>0</v>
      </c>
      <c r="F631" s="457">
        <f t="shared" si="190"/>
        <v>-4.1346000000999084E-2</v>
      </c>
      <c r="G631" s="457">
        <f t="shared" si="190"/>
        <v>1.3833354195014635E-2</v>
      </c>
      <c r="H631" s="457">
        <f t="shared" si="190"/>
        <v>0</v>
      </c>
      <c r="I631" s="457">
        <f t="shared" si="190"/>
        <v>-0.19999999999998863</v>
      </c>
      <c r="J631" s="457">
        <f t="shared" si="190"/>
        <v>0</v>
      </c>
      <c r="K631" s="457">
        <f t="shared" si="190"/>
        <v>0.20913805555557019</v>
      </c>
      <c r="L631" s="457" t="str">
        <f t="shared" si="190"/>
        <v/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customFormat="false" ht="16">
      <c r="A632" s="2" t="s">
        <v>93</v>
      </c>
      <c r="B632" s="457">
        <f>IF(AND(ISNUMBER(B155),ISNUMBER(B153)),B155-B153,"")</f>
        <v>-2563.3059788980072</v>
      </c>
      <c r="C632" s="457">
        <f t="shared" ref="C632:L632" si="191">IF(AND(ISNUMBER(C155),ISNUMBER(C153)),C155-C153,"")</f>
        <v>-2587.2000000000003</v>
      </c>
      <c r="D632" s="457">
        <f t="shared" si="191"/>
        <v>-2587</v>
      </c>
      <c r="E632" s="457">
        <f t="shared" si="191"/>
        <v>-2587.2000000000353</v>
      </c>
      <c r="F632" s="457">
        <f t="shared" si="191"/>
        <v>-2587.213960000001</v>
      </c>
      <c r="G632" s="457">
        <f t="shared" si="191"/>
        <v>-2587.7929692297243</v>
      </c>
      <c r="H632" s="457">
        <f t="shared" si="191"/>
        <v>-2587.2000000000003</v>
      </c>
      <c r="I632" s="457">
        <f t="shared" si="191"/>
        <v>-2586.6</v>
      </c>
      <c r="J632" s="457">
        <f t="shared" si="191"/>
        <v>-2589</v>
      </c>
      <c r="K632" s="457">
        <f t="shared" si="191"/>
        <v>-2577.8428619444439</v>
      </c>
      <c r="L632" s="457" t="str">
        <f t="shared" si="191"/>
        <v/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customFormat="false" ht="16">
      <c r="A633" s="2" t="s">
        <v>94</v>
      </c>
      <c r="B633" s="457">
        <f>IF(AND(ISNUMBER(B155),ISNUMBER(B146)),B155-B146,"")</f>
        <v>366.64712778429077</v>
      </c>
      <c r="C633" s="457">
        <f t="shared" ref="C633:L633" si="192">IF(AND(ISNUMBER(C155),ISNUMBER(C146)),C155-C146,"")</f>
        <v>369.6</v>
      </c>
      <c r="D633" s="457">
        <f t="shared" si="192"/>
        <v>370</v>
      </c>
      <c r="E633" s="457">
        <f t="shared" si="192"/>
        <v>369.60000000000502</v>
      </c>
      <c r="F633" s="457">
        <f t="shared" si="192"/>
        <v>369.60549999999893</v>
      </c>
      <c r="G633" s="457">
        <f t="shared" si="192"/>
        <v>369.72940129357602</v>
      </c>
      <c r="H633" s="457">
        <f t="shared" si="192"/>
        <v>369.6</v>
      </c>
      <c r="I633" s="457">
        <f t="shared" si="192"/>
        <v>369.6</v>
      </c>
      <c r="J633" s="457">
        <f t="shared" si="192"/>
        <v>370</v>
      </c>
      <c r="K633" s="457">
        <f t="shared" si="192"/>
        <v>368.14477611111113</v>
      </c>
      <c r="L633" s="457" t="str">
        <f t="shared" si="192"/>
        <v/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customFormat="false" ht="16">
      <c r="A634" s="2" t="s">
        <v>95</v>
      </c>
      <c r="B634" s="457">
        <f>IF(AND(ISNUMBER(B156),ISNUMBER(B143)),B156-B143,"")</f>
        <v>1219.2262602579133</v>
      </c>
      <c r="C634" s="457">
        <f t="shared" ref="C634:L634" si="193">IF(AND(ISNUMBER(C156),ISNUMBER(C143)),C156-C143,"")</f>
        <v>1221</v>
      </c>
      <c r="D634" s="457">
        <f t="shared" si="193"/>
        <v>1221</v>
      </c>
      <c r="E634" s="457">
        <f t="shared" si="193"/>
        <v>1221.0239999999999</v>
      </c>
      <c r="F634" s="457">
        <f t="shared" si="193"/>
        <v>1221.0239999999999</v>
      </c>
      <c r="G634" s="457">
        <f t="shared" si="193"/>
        <v>1221.1062621497899</v>
      </c>
      <c r="H634" s="457">
        <f t="shared" si="193"/>
        <v>1221</v>
      </c>
      <c r="I634" s="457">
        <f t="shared" si="193"/>
        <v>1221</v>
      </c>
      <c r="J634" s="457">
        <f t="shared" si="193"/>
        <v>1222</v>
      </c>
      <c r="K634" s="457">
        <f t="shared" si="193"/>
        <v>1210.2162561111122</v>
      </c>
      <c r="L634" s="457" t="str">
        <f t="shared" si="193"/>
        <v/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customFormat="false" ht="16">
      <c r="A635" s="2"/>
      <c r="B635" s="14"/>
      <c r="C635" s="14"/>
      <c r="D635" s="14"/>
      <c r="E635" s="14"/>
      <c r="F635" s="14"/>
      <c r="G635" s="2"/>
      <c r="H635" s="2"/>
      <c r="I635" s="2"/>
      <c r="J635" s="2"/>
      <c r="K635" s="2"/>
      <c r="L635" s="2"/>
      <c r="M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customFormat="false" ht="16">
      <c r="A636" s="2"/>
      <c r="B636" s="14"/>
      <c r="C636" s="14"/>
      <c r="D636" s="14"/>
      <c r="E636" s="14"/>
      <c r="F636" s="14"/>
      <c r="G636" s="2"/>
      <c r="H636" s="2"/>
      <c r="I636" s="2"/>
      <c r="J636" s="2"/>
      <c r="K636" s="2"/>
      <c r="L636" s="2"/>
      <c r="M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customFormat="false" ht="16">
      <c r="A637" s="2"/>
      <c r="B637" s="14"/>
      <c r="C637" s="14"/>
      <c r="D637" s="14"/>
      <c r="E637" s="14"/>
      <c r="F637" s="14"/>
      <c r="G637" s="2"/>
      <c r="H637" s="2"/>
      <c r="I637" s="2"/>
      <c r="J637" s="2"/>
      <c r="K637" s="2"/>
      <c r="L637" s="2"/>
      <c r="M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customFormat="false" ht="16">
      <c r="A638" s="2"/>
      <c r="B638" s="14"/>
      <c r="C638" s="14"/>
      <c r="D638" s="14"/>
      <c r="E638" s="14"/>
      <c r="F638" s="14"/>
      <c r="G638" s="2"/>
      <c r="H638" s="2"/>
      <c r="I638" s="2"/>
      <c r="J638" s="2"/>
      <c r="K638" s="2"/>
      <c r="L638" s="2"/>
      <c r="M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customFormat="false" ht="16">
      <c r="A639" s="2"/>
      <c r="B639" s="14"/>
      <c r="C639" s="14"/>
      <c r="D639" s="14"/>
      <c r="E639" s="14"/>
      <c r="F639" s="14"/>
      <c r="G639" s="2"/>
      <c r="H639" s="2"/>
      <c r="I639" s="2"/>
      <c r="J639" s="2"/>
      <c r="K639" s="2"/>
      <c r="L639" s="2"/>
      <c r="M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customFormat="false" ht="16">
      <c r="A640" s="2"/>
      <c r="B640" s="14"/>
      <c r="C640" s="14"/>
      <c r="D640" s="14"/>
      <c r="E640" s="14"/>
      <c r="F640" s="14"/>
      <c r="G640" s="2"/>
      <c r="H640" s="2"/>
      <c r="I640" s="2"/>
      <c r="J640" s="2"/>
      <c r="K640" s="2"/>
      <c r="L640" s="2"/>
      <c r="M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customFormat="false" ht="16">
      <c r="A641" s="2"/>
      <c r="B641" s="14"/>
      <c r="C641" s="14"/>
      <c r="D641" s="14"/>
      <c r="E641" s="14"/>
      <c r="F641" s="14"/>
      <c r="G641" s="2"/>
      <c r="H641" s="2"/>
      <c r="I641" s="2"/>
      <c r="J641" s="2"/>
      <c r="K641" s="2"/>
      <c r="L641" s="2"/>
      <c r="M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customFormat="false" ht="16">
      <c r="A642" s="2"/>
      <c r="B642" s="14"/>
      <c r="C642" s="14"/>
      <c r="D642" s="14"/>
      <c r="E642" s="14"/>
      <c r="F642" s="14"/>
      <c r="G642" s="2"/>
      <c r="H642" s="2"/>
      <c r="I642" s="2"/>
      <c r="J642" s="2"/>
      <c r="K642" s="2"/>
      <c r="L642" s="2"/>
      <c r="M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customFormat="false" ht="16">
      <c r="A643" s="2"/>
      <c r="B643" s="14"/>
      <c r="C643" s="14"/>
      <c r="D643" s="14"/>
      <c r="E643" s="14"/>
      <c r="F643" s="14"/>
      <c r="G643" s="2"/>
      <c r="H643" s="2"/>
      <c r="I643" s="2"/>
      <c r="J643" s="2"/>
      <c r="K643" s="2"/>
      <c r="L643" s="2"/>
      <c r="M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customFormat="false" ht="16">
      <c r="A644" s="2"/>
      <c r="B644" s="14"/>
      <c r="C644" s="14"/>
      <c r="D644" s="14"/>
      <c r="E644" s="14"/>
      <c r="F644" s="14"/>
      <c r="G644" s="2"/>
      <c r="H644" s="2"/>
      <c r="I644" s="2"/>
      <c r="J644" s="2"/>
      <c r="K644" s="2"/>
      <c r="L644" s="2"/>
      <c r="M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customFormat="false" ht="16">
      <c r="A645" s="2"/>
      <c r="B645" s="14"/>
      <c r="C645" s="14"/>
      <c r="D645" s="14"/>
      <c r="E645" s="14"/>
      <c r="F645" s="14"/>
      <c r="G645" s="2"/>
      <c r="H645" s="2"/>
      <c r="I645" s="2"/>
      <c r="J645" s="2"/>
      <c r="K645" s="2"/>
      <c r="L645" s="2"/>
      <c r="M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customFormat="false" ht="16">
      <c r="A646" s="2"/>
      <c r="B646" s="14"/>
      <c r="C646" s="14"/>
      <c r="D646" s="14"/>
      <c r="E646" s="14"/>
      <c r="F646" s="14"/>
      <c r="G646" s="2"/>
      <c r="H646" s="2"/>
      <c r="I646" s="2"/>
      <c r="J646" s="2"/>
      <c r="K646" s="2"/>
      <c r="L646" s="2"/>
      <c r="M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customFormat="false" ht="16">
      <c r="A647" s="2"/>
      <c r="B647" s="14"/>
      <c r="C647" s="14"/>
      <c r="D647" s="14"/>
      <c r="E647" s="14"/>
      <c r="F647" s="14"/>
      <c r="G647" s="2"/>
      <c r="H647" s="2"/>
      <c r="I647" s="2"/>
      <c r="J647" s="2"/>
      <c r="K647" s="2"/>
      <c r="L647" s="2"/>
      <c r="M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customFormat="false" ht="16">
      <c r="A648" s="2"/>
      <c r="B648" s="14"/>
      <c r="C648" s="14"/>
      <c r="D648" s="14"/>
      <c r="E648" s="14"/>
      <c r="F648" s="14"/>
      <c r="G648" s="2"/>
      <c r="H648" s="2"/>
      <c r="I648" s="2"/>
      <c r="J648" s="2"/>
      <c r="K648" s="2"/>
      <c r="L648" s="2"/>
      <c r="M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customFormat="false" ht="16">
      <c r="A649" s="2"/>
      <c r="B649" s="14"/>
      <c r="C649" s="14"/>
      <c r="D649" s="14"/>
      <c r="E649" s="14"/>
      <c r="F649" s="14"/>
      <c r="G649" s="2"/>
      <c r="H649" s="2"/>
      <c r="I649" s="2"/>
      <c r="J649" s="2"/>
      <c r="K649" s="2"/>
      <c r="L649" s="2"/>
      <c r="M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2:28" customFormat="false" ht="16">
      <c r="B650" s="14"/>
      <c r="C650" s="14"/>
      <c r="D650" s="14"/>
      <c r="E650" s="14"/>
      <c r="F650" s="14"/>
      <c r="G650" s="2"/>
      <c r="H650" s="2"/>
      <c r="I650" s="2"/>
      <c r="J650" s="2"/>
      <c r="K650" s="2"/>
      <c r="L650" s="2"/>
      <c r="M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</sheetData>
  <phoneticPr fontId="0" type="noConversion"/>
  <pageMargins left="0.75" right="0.5" top="0.8" bottom="0.55" header="0.5" footer="0.5"/>
  <pageSetup scale="10" orientation="landscape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43" enableFormatConditionsCalculation="false">
    <pageSetUpPr fitToPage="1"/>
  </sheetPr>
  <dimension ref="B1:DS661"/>
  <sheetViews>
    <sheetView defaultGridColor="false" colorId="22" zoomScale="90" workbookViewId="0">
      <selection activeCell="E28" sqref="E28"/>
    </sheetView>
  </sheetViews>
  <sheetFormatPr baseColWidth="10" defaultColWidth="9.7109375" defaultRowHeight="15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6.7109375" customWidth="1"/>
    <col min="22" max="22" width="8.7109375" customWidth="1"/>
    <col min="35" max="35" width="10.7109375" customWidth="1"/>
    <col min="46" max="46" width="10.7109375" customWidth="1"/>
    <col min="55" max="55" width="0.7109375" customWidth="1"/>
    <col min="56" max="69" width="6.7109375" customWidth="1"/>
    <col min="70" max="70" width="1" customWidth="1"/>
    <col min="71" max="71" width="6.7109375" customWidth="1"/>
    <col min="72" max="72" width="0.7109375" customWidth="1"/>
    <col min="73" max="73" width="4.42578125" customWidth="1"/>
    <col min="74" max="86" width="6.7109375" customWidth="1"/>
    <col min="87" max="87" width="0.7109375" customWidth="1"/>
    <col min="88" max="88" width="6.7109375" customWidth="1"/>
    <col min="89" max="89" width="1" customWidth="1"/>
    <col min="90" max="90" width="7.7109375" customWidth="1"/>
    <col min="91" max="91" width="5.7109375" customWidth="1"/>
    <col min="92" max="92" width="6.7109375" customWidth="1"/>
    <col min="93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0" width="5.7109375" customWidth="1"/>
    <col min="121" max="121" width="0.85546875" customWidth="1"/>
    <col min="122" max="122" width="6.7109375" customWidth="1"/>
  </cols>
  <sheetData>
    <row r="1" spans="2:8" customFormat="false">
      <c r="B1" t="s">
        <v>263</v>
      </c>
      <c r="H1" t="s">
        <v>252</v>
      </c>
    </row>
    <row r="4" spans="2:123" customFormat="false" ht="16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6" spans="2:123" customFormat="false" ht="12" customHeight="1" thickBot="1">
      <c r="B6" s="53" t="s">
        <v>151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2:123" customFormat="false" ht="12" customHeight="1" thickTop="1">
      <c r="B7" s="55" t="s">
        <v>36</v>
      </c>
      <c r="C7" s="56"/>
      <c r="D7" s="56"/>
      <c r="E7" s="56"/>
      <c r="F7" s="56"/>
      <c r="G7" s="56"/>
      <c r="H7" s="56"/>
      <c r="I7" s="57"/>
      <c r="J7" s="56" t="s">
        <v>152</v>
      </c>
      <c r="K7" s="56"/>
      <c r="L7" s="57"/>
      <c r="M7" s="56"/>
      <c r="N7" s="56"/>
      <c r="O7" s="57"/>
      <c r="P7" s="153"/>
      <c r="Q7" s="293">
        <f>YourData!$J$5</f>
        <v>40179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customFormat="false" ht="12" customHeight="1">
      <c r="B8" s="58"/>
      <c r="C8" s="59" t="s">
        <v>41</v>
      </c>
      <c r="D8" s="59" t="s">
        <v>153</v>
      </c>
      <c r="E8" s="59" t="s">
        <v>154</v>
      </c>
      <c r="F8" s="59" t="s">
        <v>154</v>
      </c>
      <c r="G8" s="59" t="s">
        <v>42</v>
      </c>
      <c r="H8" s="59" t="s">
        <v>155</v>
      </c>
      <c r="I8" s="60" t="s">
        <v>156</v>
      </c>
      <c r="J8" s="54"/>
      <c r="K8" s="54"/>
      <c r="L8" s="60" t="s">
        <v>157</v>
      </c>
      <c r="M8" s="54"/>
      <c r="N8" s="54" t="s">
        <v>158</v>
      </c>
      <c r="O8" s="61"/>
      <c r="P8" s="153"/>
      <c r="Q8" s="291" t="str">
        <f>A!$L$21</f>
        <v>Tested Prg</v>
      </c>
      <c r="R8" s="2"/>
      <c r="S8" s="11"/>
      <c r="T8" s="11"/>
      <c r="U8" s="11"/>
      <c r="V8" s="2"/>
      <c r="W8" s="2"/>
      <c r="X8" s="2"/>
      <c r="Y8" s="2"/>
      <c r="Z8" s="2"/>
      <c r="AA8" s="2"/>
      <c r="AB8" s="2"/>
      <c r="AC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2:123" customFormat="false" ht="12" customHeight="1">
      <c r="B9" s="62"/>
      <c r="C9" s="63" t="s">
        <v>159</v>
      </c>
      <c r="D9" s="63" t="s">
        <v>159</v>
      </c>
      <c r="E9" s="63" t="s">
        <v>61</v>
      </c>
      <c r="F9" s="63" t="s">
        <v>43</v>
      </c>
      <c r="G9" s="63" t="s">
        <v>160</v>
      </c>
      <c r="H9" s="63" t="s">
        <v>161</v>
      </c>
      <c r="I9" s="64" t="s">
        <v>161</v>
      </c>
      <c r="J9" s="63" t="s">
        <v>162</v>
      </c>
      <c r="K9" s="63" t="s">
        <v>163</v>
      </c>
      <c r="L9" s="64" t="s">
        <v>164</v>
      </c>
      <c r="M9" s="63" t="s">
        <v>161</v>
      </c>
      <c r="N9" s="63" t="s">
        <v>49</v>
      </c>
      <c r="O9" s="64" t="s">
        <v>50</v>
      </c>
      <c r="P9" s="228"/>
      <c r="Q9" s="292" t="str">
        <f>A!$L$22</f>
        <v>Org</v>
      </c>
      <c r="R9" s="2"/>
      <c r="S9" s="11"/>
      <c r="T9" s="11"/>
      <c r="U9" s="11"/>
      <c r="V9" s="2"/>
      <c r="W9" s="2"/>
      <c r="X9" s="2"/>
      <c r="Y9" s="2"/>
      <c r="Z9" s="2"/>
      <c r="AA9" s="2"/>
      <c r="AB9" s="2"/>
      <c r="AC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2:123" customFormat="false" ht="12" customHeight="1">
      <c r="B10" s="58" t="s">
        <v>330</v>
      </c>
      <c r="C10" s="54">
        <f>A!J23</f>
        <v>1531</v>
      </c>
      <c r="D10" s="65">
        <f>A!D23</f>
        <v>1530</v>
      </c>
      <c r="E10" s="65">
        <f>A!C23</f>
        <v>1520.817</v>
      </c>
      <c r="F10" s="65">
        <f>A!B23</f>
        <v>1519</v>
      </c>
      <c r="G10" s="65">
        <f>A!K23</f>
        <v>1520.0282210000007</v>
      </c>
      <c r="H10" s="65">
        <f>A!E23</f>
        <v>1522.2661439999899</v>
      </c>
      <c r="I10" s="66">
        <f>A!F23</f>
        <v>1511.9368992</v>
      </c>
      <c r="J10" s="65">
        <f t="shared" ref="J10:J23" si="0">MINA(C10:I10)</f>
        <v>1511.9368992</v>
      </c>
      <c r="K10" s="65">
        <f t="shared" ref="K10:K23" si="1">MAXA(C10:I10)</f>
        <v>1531</v>
      </c>
      <c r="L10" s="67">
        <f t="shared" ref="L10:L23" si="2">(K10-J10)/M10</f>
        <v>1.2455081772705733E-2</v>
      </c>
      <c r="M10" s="65">
        <f>A!G23</f>
        <v>1530.5480243233101</v>
      </c>
      <c r="N10" s="65">
        <f>A!H23</f>
        <v>1530.8</v>
      </c>
      <c r="O10" s="66">
        <f>A!I23</f>
        <v>1530.6</v>
      </c>
      <c r="P10" s="154"/>
      <c r="Q10" s="289" t="str">
        <f>A!L23</f>
        <v/>
      </c>
      <c r="R10" s="2"/>
      <c r="S10" s="14"/>
      <c r="T10" s="14"/>
      <c r="U10" s="14"/>
      <c r="V10" s="14"/>
      <c r="W10" s="2"/>
      <c r="X10" s="2"/>
      <c r="Y10" s="2"/>
      <c r="Z10" s="2"/>
      <c r="AA10" s="14"/>
      <c r="AB10" s="14"/>
      <c r="AC10" s="14"/>
      <c r="AD10" s="2"/>
      <c r="AE10" s="2"/>
      <c r="AF10" s="2"/>
      <c r="AG10" s="2"/>
      <c r="AH10" s="2"/>
      <c r="AI10" s="14"/>
      <c r="AJ10" s="14"/>
      <c r="AK10" s="2"/>
      <c r="AL10" s="1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2:123" customFormat="false" ht="12" customHeight="1">
      <c r="B11" s="58" t="s">
        <v>317</v>
      </c>
      <c r="C11" s="54">
        <f>A!J24</f>
        <v>1077</v>
      </c>
      <c r="D11" s="65">
        <f>A!D24</f>
        <v>1089</v>
      </c>
      <c r="E11" s="65">
        <f>A!C24</f>
        <v>1061.1959999999999</v>
      </c>
      <c r="F11" s="65">
        <f>A!B24</f>
        <v>1065</v>
      </c>
      <c r="G11" s="65">
        <f>A!K24</f>
        <v>1069.0684739999997</v>
      </c>
      <c r="H11" s="65">
        <f>A!E24</f>
        <v>1066.96067519999</v>
      </c>
      <c r="I11" s="66">
        <f>A!F24</f>
        <v>1061.9658260000101</v>
      </c>
      <c r="J11" s="65">
        <f t="shared" si="0"/>
        <v>1061.1959999999999</v>
      </c>
      <c r="K11" s="65">
        <f t="shared" si="1"/>
        <v>1089</v>
      </c>
      <c r="L11" s="67">
        <f t="shared" si="2"/>
        <v>2.5834508926532926E-2</v>
      </c>
      <c r="M11" s="65">
        <f>A!G24</f>
        <v>1076.2348949255399</v>
      </c>
      <c r="N11" s="65">
        <f>A!H24</f>
        <v>1077.2</v>
      </c>
      <c r="O11" s="66">
        <f>A!I24</f>
        <v>1077.4000000000001</v>
      </c>
      <c r="P11" s="154"/>
      <c r="Q11" s="289" t="str">
        <f>A!L24</f>
        <v/>
      </c>
      <c r="R11" s="2"/>
      <c r="S11" s="14"/>
      <c r="T11" s="14"/>
      <c r="U11" s="14"/>
      <c r="V11" s="14"/>
      <c r="W11" s="2"/>
      <c r="X11" s="2"/>
      <c r="Y11" s="2"/>
      <c r="Z11" s="2"/>
      <c r="AA11" s="14"/>
      <c r="AB11" s="14"/>
      <c r="AC11" s="14"/>
      <c r="AD11" s="2"/>
      <c r="AE11" s="2"/>
      <c r="AF11" s="2"/>
      <c r="AG11" s="2"/>
      <c r="AH11" s="2"/>
      <c r="AI11" s="14"/>
      <c r="AJ11" s="14"/>
      <c r="AK11" s="2"/>
      <c r="AL11" s="1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2:123" customFormat="false" ht="12" customHeight="1">
      <c r="B12" s="58" t="s">
        <v>318</v>
      </c>
      <c r="C12" s="54">
        <f>A!J25</f>
        <v>1012</v>
      </c>
      <c r="D12" s="65">
        <f>A!D25</f>
        <v>1012</v>
      </c>
      <c r="E12" s="65">
        <f>A!C25</f>
        <v>1011.104</v>
      </c>
      <c r="F12" s="65">
        <f>A!B25</f>
        <v>1003</v>
      </c>
      <c r="G12" s="65">
        <f>A!K25</f>
        <v>1006.3902570000008</v>
      </c>
      <c r="H12" s="65">
        <f>A!E25</f>
        <v>1007.30226240001</v>
      </c>
      <c r="I12" s="66">
        <f>A!F25</f>
        <v>1001.6637128</v>
      </c>
      <c r="J12" s="65">
        <f t="shared" si="0"/>
        <v>1001.6637128</v>
      </c>
      <c r="K12" s="65">
        <f t="shared" si="1"/>
        <v>1012</v>
      </c>
      <c r="L12" s="67">
        <f t="shared" si="2"/>
        <v>1.0206890029091883E-2</v>
      </c>
      <c r="M12" s="65">
        <f>A!G25</f>
        <v>1012.67743362957</v>
      </c>
      <c r="N12" s="65">
        <f>A!H25</f>
        <v>1011</v>
      </c>
      <c r="O12" s="66">
        <f>A!I25</f>
        <v>1011</v>
      </c>
      <c r="P12" s="154"/>
      <c r="Q12" s="289" t="str">
        <f>A!L25</f>
        <v/>
      </c>
      <c r="R12" s="2"/>
      <c r="S12" s="14"/>
      <c r="T12" s="14"/>
      <c r="U12" s="14"/>
      <c r="V12" s="14"/>
      <c r="W12" s="2"/>
      <c r="X12" s="2"/>
      <c r="Y12" s="2"/>
      <c r="Z12" s="2"/>
      <c r="AA12" s="14"/>
      <c r="AB12" s="14"/>
      <c r="AC12" s="14"/>
      <c r="AD12" s="2"/>
      <c r="AE12" s="2"/>
      <c r="AF12" s="2"/>
      <c r="AG12" s="2"/>
      <c r="AH12" s="2"/>
      <c r="AI12" s="14"/>
      <c r="AJ12" s="14"/>
      <c r="AK12" s="2"/>
      <c r="AL12" s="1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2:123" customFormat="false" ht="12" customHeight="1">
      <c r="B13" s="58" t="s">
        <v>319</v>
      </c>
      <c r="C13" s="54">
        <f>A!J26</f>
        <v>110</v>
      </c>
      <c r="D13" s="65">
        <f>A!D26</f>
        <v>109</v>
      </c>
      <c r="E13" s="65">
        <f>A!C26</f>
        <v>105.419</v>
      </c>
      <c r="F13" s="65">
        <f>A!B26</f>
        <v>106</v>
      </c>
      <c r="G13" s="65">
        <f>A!K26</f>
        <v>108.59631579999997</v>
      </c>
      <c r="H13" s="65">
        <f>A!E26</f>
        <v>108.72461376000101</v>
      </c>
      <c r="I13" s="66">
        <f>A!F26</f>
        <v>110.11610202</v>
      </c>
      <c r="J13" s="65">
        <f t="shared" si="0"/>
        <v>105.419</v>
      </c>
      <c r="K13" s="65">
        <f t="shared" si="1"/>
        <v>110.11610202</v>
      </c>
      <c r="L13" s="67">
        <f t="shared" si="2"/>
        <v>4.2476284871771866E-2</v>
      </c>
      <c r="M13" s="65">
        <f>A!G26</f>
        <v>110.581752480936</v>
      </c>
      <c r="N13" s="65">
        <f>A!H26</f>
        <v>109.5</v>
      </c>
      <c r="O13" s="66">
        <f>A!I26</f>
        <v>109.5</v>
      </c>
      <c r="P13" s="154"/>
      <c r="Q13" s="289" t="str">
        <f>A!L26</f>
        <v/>
      </c>
      <c r="R13" s="2"/>
      <c r="S13" s="14"/>
      <c r="T13" s="14"/>
      <c r="U13" s="14"/>
      <c r="V13" s="14"/>
      <c r="W13" s="2"/>
      <c r="X13" s="2"/>
      <c r="Y13" s="2"/>
      <c r="Z13" s="2"/>
      <c r="AA13" s="14"/>
      <c r="AB13" s="14"/>
      <c r="AC13" s="14"/>
      <c r="AD13" s="2"/>
      <c r="AE13" s="2"/>
      <c r="AF13" s="2"/>
      <c r="AG13" s="2"/>
      <c r="AH13" s="2"/>
      <c r="AI13" s="14"/>
      <c r="AJ13" s="14"/>
      <c r="AK13" s="2"/>
      <c r="AL13" s="1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customFormat="false" ht="12" customHeight="1">
      <c r="B14" s="58" t="s">
        <v>320</v>
      </c>
      <c r="C14" s="54">
        <f>A!J27</f>
        <v>68</v>
      </c>
      <c r="D14" s="65">
        <f>A!D27</f>
        <v>69</v>
      </c>
      <c r="E14" s="65">
        <f>A!C27</f>
        <v>65.007999999999996</v>
      </c>
      <c r="F14" s="65">
        <f>A!B27</f>
        <v>66</v>
      </c>
      <c r="G14" s="65">
        <f>A!K27</f>
        <v>67.90296199999996</v>
      </c>
      <c r="H14" s="65">
        <f>A!E27</f>
        <v>67.764103559999796</v>
      </c>
      <c r="I14" s="66">
        <f>A!F27</f>
        <v>68.642833589999896</v>
      </c>
      <c r="J14" s="65">
        <f t="shared" si="0"/>
        <v>65.007999999999996</v>
      </c>
      <c r="K14" s="65">
        <f t="shared" si="1"/>
        <v>69</v>
      </c>
      <c r="L14" s="67">
        <f t="shared" si="2"/>
        <v>5.7859004287815097E-2</v>
      </c>
      <c r="M14" s="65">
        <f>A!G27</f>
        <v>68.995311086622095</v>
      </c>
      <c r="N14" s="65">
        <f>A!H27</f>
        <v>68.5</v>
      </c>
      <c r="O14" s="66">
        <f>A!I27</f>
        <v>68.3</v>
      </c>
      <c r="P14" s="154"/>
      <c r="Q14" s="289" t="str">
        <f>A!L27</f>
        <v/>
      </c>
      <c r="R14" s="2"/>
      <c r="S14" s="14"/>
      <c r="T14" s="14"/>
      <c r="U14" s="14"/>
      <c r="V14" s="14"/>
      <c r="W14" s="2"/>
      <c r="X14" s="2"/>
      <c r="Y14" s="2"/>
      <c r="Z14" s="2"/>
      <c r="AA14" s="14"/>
      <c r="AB14" s="14"/>
      <c r="AC14" s="14"/>
      <c r="AD14" s="2"/>
      <c r="AE14" s="2"/>
      <c r="AF14" s="2"/>
      <c r="AG14" s="2"/>
      <c r="AH14" s="2"/>
      <c r="AI14" s="14"/>
      <c r="AJ14" s="14"/>
      <c r="AK14" s="2"/>
      <c r="AL14" s="1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customFormat="false" ht="12" customHeight="1">
      <c r="B15" s="58" t="s">
        <v>321</v>
      </c>
      <c r="C15" s="54">
        <f>A!J28</f>
        <v>1208</v>
      </c>
      <c r="D15" s="65">
        <f>A!D28</f>
        <v>1207</v>
      </c>
      <c r="E15" s="65">
        <f>A!C28</f>
        <v>1202.424</v>
      </c>
      <c r="F15" s="65">
        <f>A!B28</f>
        <v>1183</v>
      </c>
      <c r="G15" s="65">
        <f>A!K28</f>
        <v>1197.1084809999995</v>
      </c>
      <c r="H15" s="65">
        <f>A!E28</f>
        <v>1199.05504319999</v>
      </c>
      <c r="I15" s="66">
        <f>A!F28</f>
        <v>1191.6129831999999</v>
      </c>
      <c r="J15" s="65">
        <f t="shared" si="0"/>
        <v>1183</v>
      </c>
      <c r="K15" s="65">
        <f t="shared" si="1"/>
        <v>1208</v>
      </c>
      <c r="L15" s="67">
        <f t="shared" si="2"/>
        <v>2.072126572842754E-2</v>
      </c>
      <c r="M15" s="65">
        <f>A!G28</f>
        <v>1206.4900053717499</v>
      </c>
      <c r="N15" s="65">
        <f>A!H28</f>
        <v>1206.5</v>
      </c>
      <c r="O15" s="66">
        <f>A!I28</f>
        <v>1206.5</v>
      </c>
      <c r="P15" s="154"/>
      <c r="Q15" s="289" t="str">
        <f>A!L28</f>
        <v/>
      </c>
      <c r="R15" s="2"/>
      <c r="S15" s="14"/>
      <c r="T15" s="14"/>
      <c r="U15" s="14"/>
      <c r="V15" s="14"/>
      <c r="W15" s="2"/>
      <c r="X15" s="2"/>
      <c r="Y15" s="2"/>
      <c r="Z15" s="2"/>
      <c r="AA15" s="14"/>
      <c r="AB15" s="14"/>
      <c r="AC15" s="14"/>
      <c r="AD15" s="2"/>
      <c r="AE15" s="2"/>
      <c r="AF15" s="2"/>
      <c r="AG15" s="2"/>
      <c r="AH15" s="2"/>
      <c r="AI15" s="14"/>
      <c r="AJ15" s="14"/>
      <c r="AK15" s="2"/>
      <c r="AL15" s="1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2:123" customFormat="false" ht="12" customHeight="1">
      <c r="B16" s="58" t="s">
        <v>322</v>
      </c>
      <c r="C16" s="54">
        <f>A!J29</f>
        <v>1140</v>
      </c>
      <c r="D16" s="65">
        <f>A!D29</f>
        <v>1139</v>
      </c>
      <c r="E16" s="65">
        <f>A!C29</f>
        <v>1137.6300000000001</v>
      </c>
      <c r="F16" s="65">
        <f>A!B29</f>
        <v>1107</v>
      </c>
      <c r="G16" s="65">
        <f>A!K29</f>
        <v>1131.7341670000005</v>
      </c>
      <c r="H16" s="65">
        <f>A!E29</f>
        <v>1136.7334272000101</v>
      </c>
      <c r="I16" s="66">
        <f>A!F29</f>
        <v>1132.8835188999999</v>
      </c>
      <c r="J16" s="65">
        <f t="shared" si="0"/>
        <v>1107</v>
      </c>
      <c r="K16" s="65">
        <f t="shared" si="1"/>
        <v>1140</v>
      </c>
      <c r="L16" s="67">
        <f t="shared" si="2"/>
        <v>2.8936200502683966E-2</v>
      </c>
      <c r="M16" s="65">
        <f>A!G29</f>
        <v>1140.4399826763399</v>
      </c>
      <c r="N16" s="65">
        <f>A!H29</f>
        <v>1139.3</v>
      </c>
      <c r="O16" s="66">
        <f>A!I29</f>
        <v>1138.9000000000001</v>
      </c>
      <c r="P16" s="154"/>
      <c r="Q16" s="289" t="str">
        <f>A!L29</f>
        <v/>
      </c>
      <c r="R16" s="2"/>
      <c r="S16" s="14"/>
      <c r="T16" s="14"/>
      <c r="U16" s="14"/>
      <c r="V16" s="14"/>
      <c r="W16" s="2"/>
      <c r="X16" s="2"/>
      <c r="Y16" s="2"/>
      <c r="Z16" s="2"/>
      <c r="AA16" s="14"/>
      <c r="AB16" s="14"/>
      <c r="AC16" s="14"/>
      <c r="AD16" s="2"/>
      <c r="AE16" s="2"/>
      <c r="AF16" s="2"/>
      <c r="AG16" s="2"/>
      <c r="AH16" s="2"/>
      <c r="AI16" s="14"/>
      <c r="AJ16" s="14"/>
      <c r="AK16" s="2"/>
      <c r="AL16" s="1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2:123" customFormat="false" ht="12" customHeight="1">
      <c r="B17" s="58" t="s">
        <v>323</v>
      </c>
      <c r="C17" s="54">
        <f>A!J30</f>
        <v>1502</v>
      </c>
      <c r="D17" s="65">
        <f>A!D30</f>
        <v>1501</v>
      </c>
      <c r="E17" s="65">
        <f>A!C30</f>
        <v>1499.4469999999999</v>
      </c>
      <c r="F17" s="65">
        <f>A!B30</f>
        <v>1470</v>
      </c>
      <c r="G17" s="65">
        <f>A!K30</f>
        <v>1491.0755080000006</v>
      </c>
      <c r="H17" s="65">
        <f>A!E30</f>
        <v>1499.71046399998</v>
      </c>
      <c r="I17" s="66">
        <f>A!F30</f>
        <v>1489.92679</v>
      </c>
      <c r="J17" s="65">
        <f t="shared" si="0"/>
        <v>1470</v>
      </c>
      <c r="K17" s="65">
        <f t="shared" si="1"/>
        <v>1502</v>
      </c>
      <c r="L17" s="67">
        <f t="shared" si="2"/>
        <v>2.1364237705370544E-2</v>
      </c>
      <c r="M17" s="65">
        <f>A!G30</f>
        <v>1497.8301796349999</v>
      </c>
      <c r="N17" s="65">
        <f>A!H30</f>
        <v>1499.7</v>
      </c>
      <c r="O17" s="66">
        <f>A!I30</f>
        <v>1499.6</v>
      </c>
      <c r="P17" s="154"/>
      <c r="Q17" s="289" t="str">
        <f>A!L30</f>
        <v/>
      </c>
      <c r="R17" s="2"/>
      <c r="S17" s="14"/>
      <c r="T17" s="14"/>
      <c r="U17" s="14"/>
      <c r="V17" s="14"/>
      <c r="W17" s="2"/>
      <c r="X17" s="2"/>
      <c r="Y17" s="2"/>
      <c r="Z17" s="2"/>
      <c r="AA17" s="14"/>
      <c r="AB17" s="14"/>
      <c r="AC17" s="14"/>
      <c r="AD17" s="2"/>
      <c r="AE17" s="2"/>
      <c r="AF17" s="2"/>
      <c r="AG17" s="2"/>
      <c r="AH17" s="2"/>
      <c r="AI17" s="14"/>
      <c r="AJ17" s="14"/>
      <c r="AK17" s="2"/>
      <c r="AL17" s="1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2:123" customFormat="false" ht="12" customHeight="1">
      <c r="B18" s="58" t="s">
        <v>324</v>
      </c>
      <c r="C18" s="54">
        <f>A!J31</f>
        <v>638</v>
      </c>
      <c r="D18" s="65">
        <f>A!D31</f>
        <v>638</v>
      </c>
      <c r="E18" s="65">
        <f>A!C31</f>
        <v>629.07600000000002</v>
      </c>
      <c r="F18" s="65">
        <f>A!B31</f>
        <v>620</v>
      </c>
      <c r="G18" s="65">
        <f>A!K31</f>
        <v>635.3716187999994</v>
      </c>
      <c r="H18" s="65">
        <f>A!E31</f>
        <v>635.90896320000502</v>
      </c>
      <c r="I18" s="66">
        <f>A!F31</f>
        <v>635.82873730000199</v>
      </c>
      <c r="J18" s="65">
        <f t="shared" si="0"/>
        <v>620</v>
      </c>
      <c r="K18" s="65">
        <f t="shared" si="1"/>
        <v>638</v>
      </c>
      <c r="L18" s="67">
        <f t="shared" si="2"/>
        <v>2.8075984468643046E-2</v>
      </c>
      <c r="M18" s="65">
        <f>A!G31</f>
        <v>641.11732288865903</v>
      </c>
      <c r="N18" s="65">
        <f>A!H31</f>
        <v>637.70000000000005</v>
      </c>
      <c r="O18" s="66">
        <f>A!I31</f>
        <v>637.79999999999995</v>
      </c>
      <c r="P18" s="154"/>
      <c r="Q18" s="289" t="str">
        <f>A!L31</f>
        <v/>
      </c>
      <c r="R18" s="2"/>
      <c r="S18" s="14"/>
      <c r="T18" s="14"/>
      <c r="U18" s="14"/>
      <c r="V18" s="14"/>
      <c r="W18" s="2"/>
      <c r="X18" s="2"/>
      <c r="Y18" s="2"/>
      <c r="Z18" s="2"/>
      <c r="AA18" s="14"/>
      <c r="AB18" s="14"/>
      <c r="AC18" s="14"/>
      <c r="AD18" s="2"/>
      <c r="AE18" s="2"/>
      <c r="AF18" s="2"/>
      <c r="AG18" s="2"/>
      <c r="AH18" s="2"/>
      <c r="AI18" s="14"/>
      <c r="AJ18" s="14"/>
      <c r="AK18" s="2"/>
      <c r="AL18" s="1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2:123" customFormat="false" ht="12" customHeight="1">
      <c r="B19" s="58" t="s">
        <v>325</v>
      </c>
      <c r="C19" s="54">
        <f>A!J32</f>
        <v>1083</v>
      </c>
      <c r="D19" s="65">
        <f>A!D32</f>
        <v>1082</v>
      </c>
      <c r="E19" s="65">
        <f>A!C32</f>
        <v>1077.1089999999999</v>
      </c>
      <c r="F19" s="65">
        <f>A!B32</f>
        <v>1080</v>
      </c>
      <c r="G19" s="65">
        <f>A!K32</f>
        <v>1082.0001620000007</v>
      </c>
      <c r="H19" s="65">
        <f>A!E32</f>
        <v>1081.2706464</v>
      </c>
      <c r="I19" s="66">
        <f>A!F32</f>
        <v>1080.0376661</v>
      </c>
      <c r="J19" s="65">
        <f t="shared" si="0"/>
        <v>1077.1089999999999</v>
      </c>
      <c r="K19" s="65">
        <f t="shared" si="1"/>
        <v>1083</v>
      </c>
      <c r="L19" s="67">
        <f t="shared" si="2"/>
        <v>5.4411978797578977E-3</v>
      </c>
      <c r="M19" s="65">
        <f>A!G32</f>
        <v>1082.6660103495799</v>
      </c>
      <c r="N19" s="65">
        <f>A!H32</f>
        <v>1082.3</v>
      </c>
      <c r="O19" s="66">
        <f>A!I32</f>
        <v>1081.9000000000001</v>
      </c>
      <c r="P19" s="154"/>
      <c r="Q19" s="289" t="str">
        <f>A!L32</f>
        <v/>
      </c>
      <c r="R19" s="2"/>
      <c r="S19" s="14"/>
      <c r="T19" s="14"/>
      <c r="U19" s="14"/>
      <c r="V19" s="14"/>
      <c r="W19" s="2"/>
      <c r="X19" s="2"/>
      <c r="Y19" s="2"/>
      <c r="Z19" s="2"/>
      <c r="AA19" s="14"/>
      <c r="AB19" s="14"/>
      <c r="AC19" s="14"/>
      <c r="AD19" s="2"/>
      <c r="AE19" s="2"/>
      <c r="AF19" s="2"/>
      <c r="AG19" s="2"/>
      <c r="AH19" s="2"/>
      <c r="AI19" s="14"/>
      <c r="AJ19" s="14"/>
      <c r="AK19" s="2"/>
      <c r="AL19" s="1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2:123" customFormat="false" ht="12" customHeight="1">
      <c r="B20" s="58" t="s">
        <v>326</v>
      </c>
      <c r="C20" s="54">
        <f>A!J33</f>
        <v>1544</v>
      </c>
      <c r="D20" s="65">
        <f>A!D33</f>
        <v>1543</v>
      </c>
      <c r="E20" s="65">
        <f>A!C33</f>
        <v>1541.155</v>
      </c>
      <c r="F20" s="65">
        <f>A!B33</f>
        <v>1547</v>
      </c>
      <c r="G20" s="65">
        <f>A!K33</f>
        <v>1540.3878819999986</v>
      </c>
      <c r="H20" s="65">
        <f>A!E33</f>
        <v>1541.5255968000099</v>
      </c>
      <c r="I20" s="66">
        <f>A!F33</f>
        <v>1538.3972365</v>
      </c>
      <c r="J20" s="65">
        <f t="shared" si="0"/>
        <v>1538.3972365</v>
      </c>
      <c r="K20" s="65">
        <f t="shared" si="1"/>
        <v>1547</v>
      </c>
      <c r="L20" s="67">
        <f t="shared" si="2"/>
        <v>5.5694306570846725E-3</v>
      </c>
      <c r="M20" s="65">
        <f>A!G33</f>
        <v>1544.6396642099801</v>
      </c>
      <c r="N20" s="65">
        <f>A!H33</f>
        <v>1543.4</v>
      </c>
      <c r="O20" s="66">
        <f>A!I33</f>
        <v>1542.9</v>
      </c>
      <c r="P20" s="154"/>
      <c r="Q20" s="289" t="str">
        <f>A!L33</f>
        <v/>
      </c>
      <c r="R20" s="2"/>
      <c r="S20" s="14"/>
      <c r="T20" s="14"/>
      <c r="U20" s="14"/>
      <c r="V20" s="14"/>
      <c r="W20" s="2"/>
      <c r="X20" s="2"/>
      <c r="Y20" s="2"/>
      <c r="Z20" s="2"/>
      <c r="AA20" s="14"/>
      <c r="AB20" s="14"/>
      <c r="AC20" s="14"/>
      <c r="AD20" s="2"/>
      <c r="AE20" s="2"/>
      <c r="AF20" s="2"/>
      <c r="AG20" s="2"/>
      <c r="AH20" s="2"/>
      <c r="AI20" s="14"/>
      <c r="AJ20" s="14"/>
      <c r="AK20" s="2"/>
      <c r="AL20" s="1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2:123" customFormat="false" ht="12" customHeight="1">
      <c r="B21" s="58" t="s">
        <v>327</v>
      </c>
      <c r="C21" s="54">
        <f>A!J34</f>
        <v>164</v>
      </c>
      <c r="D21" s="65">
        <f>A!D34</f>
        <v>164</v>
      </c>
      <c r="E21" s="65">
        <f>A!C34</f>
        <v>160.21899999999999</v>
      </c>
      <c r="F21" s="65">
        <f>A!B34</f>
        <v>160</v>
      </c>
      <c r="G21" s="65">
        <f>A!K34</f>
        <v>164.33477260000006</v>
      </c>
      <c r="H21" s="65">
        <f>A!E34</f>
        <v>163.99750079999899</v>
      </c>
      <c r="I21" s="66">
        <f>A!F34</f>
        <v>165.12023529999999</v>
      </c>
      <c r="J21" s="65">
        <f t="shared" si="0"/>
        <v>160</v>
      </c>
      <c r="K21" s="65">
        <f t="shared" si="1"/>
        <v>165.12023529999999</v>
      </c>
      <c r="L21" s="67">
        <f t="shared" si="2"/>
        <v>3.0999227962285172E-2</v>
      </c>
      <c r="M21" s="65">
        <f>A!G34</f>
        <v>165.17299418648301</v>
      </c>
      <c r="N21" s="65">
        <f>A!H34</f>
        <v>164.1</v>
      </c>
      <c r="O21" s="66">
        <f>A!I34</f>
        <v>164.2</v>
      </c>
      <c r="P21" s="154"/>
      <c r="Q21" s="289" t="str">
        <f>A!L34</f>
        <v/>
      </c>
      <c r="R21" s="2"/>
      <c r="S21" s="14"/>
      <c r="T21" s="14"/>
      <c r="U21" s="14"/>
      <c r="V21" s="14"/>
      <c r="W21" s="2"/>
      <c r="X21" s="2"/>
      <c r="Y21" s="2"/>
      <c r="Z21" s="2"/>
      <c r="AA21" s="14"/>
      <c r="AB21" s="14"/>
      <c r="AC21" s="14"/>
      <c r="AD21" s="2"/>
      <c r="AE21" s="2"/>
      <c r="AF21" s="2"/>
      <c r="AG21" s="2"/>
      <c r="AH21" s="2"/>
      <c r="AI21" s="14"/>
      <c r="AJ21" s="14"/>
      <c r="AK21" s="2"/>
      <c r="AL21" s="1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2:123" customFormat="false" ht="12" customHeight="1">
      <c r="B22" s="58" t="s">
        <v>328</v>
      </c>
      <c r="C22" s="54">
        <f>A!J35</f>
        <v>250</v>
      </c>
      <c r="D22" s="65">
        <f>A!D35</f>
        <v>250</v>
      </c>
      <c r="E22" s="65">
        <f>A!C35</f>
        <v>244.91900000000001</v>
      </c>
      <c r="F22" s="65">
        <f>A!B35</f>
        <v>246</v>
      </c>
      <c r="G22" s="65">
        <f>A!K35</f>
        <v>250.22990030000003</v>
      </c>
      <c r="H22" s="65">
        <f>A!E35</f>
        <v>249.732134400001</v>
      </c>
      <c r="I22" s="66">
        <f>A!F35</f>
        <v>251.57990940000099</v>
      </c>
      <c r="J22" s="65">
        <f t="shared" si="0"/>
        <v>244.91900000000001</v>
      </c>
      <c r="K22" s="65">
        <f t="shared" si="1"/>
        <v>251.57990940000099</v>
      </c>
      <c r="L22" s="67">
        <f t="shared" si="2"/>
        <v>2.6415355244820235E-2</v>
      </c>
      <c r="M22" s="65">
        <f>A!G35</f>
        <v>252.16050809337901</v>
      </c>
      <c r="N22" s="65">
        <f>A!H35</f>
        <v>250</v>
      </c>
      <c r="O22" s="66">
        <f>A!I35</f>
        <v>250</v>
      </c>
      <c r="P22" s="154"/>
      <c r="Q22" s="289" t="str">
        <f>A!L35</f>
        <v/>
      </c>
      <c r="R22" s="2"/>
      <c r="S22" s="14"/>
      <c r="T22" s="14"/>
      <c r="U22" s="14"/>
      <c r="V22" s="14"/>
      <c r="W22" s="2"/>
      <c r="X22" s="2"/>
      <c r="Y22" s="2"/>
      <c r="Z22" s="2"/>
      <c r="AA22" s="14"/>
      <c r="AB22" s="14"/>
      <c r="AC22" s="14"/>
      <c r="AD22" s="2"/>
      <c r="AE22" s="2"/>
      <c r="AF22" s="2"/>
      <c r="AG22" s="2"/>
      <c r="AH22" s="2"/>
      <c r="AI22" s="14"/>
      <c r="AJ22" s="14"/>
      <c r="AK22" s="2"/>
      <c r="AL22" s="1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2:123" customFormat="false" ht="12" customHeight="1" thickBot="1">
      <c r="B23" s="68" t="s">
        <v>329</v>
      </c>
      <c r="C23" s="69">
        <f>A!J36</f>
        <v>1477</v>
      </c>
      <c r="D23" s="70">
        <f>A!D36</f>
        <v>1464</v>
      </c>
      <c r="E23" s="70">
        <f>A!C36</f>
        <v>1468.2139999999999</v>
      </c>
      <c r="F23" s="70">
        <f>A!B36</f>
        <v>1440</v>
      </c>
      <c r="G23" s="71">
        <f>A!K36</f>
        <v>1464.5944549999999</v>
      </c>
      <c r="H23" s="70">
        <f>A!E36</f>
        <v>1479.9926399999999</v>
      </c>
      <c r="I23" s="72">
        <f>A!F36</f>
        <v>1479.9926399999999</v>
      </c>
      <c r="J23" s="70">
        <f t="shared" si="0"/>
        <v>1440</v>
      </c>
      <c r="K23" s="70">
        <f t="shared" si="1"/>
        <v>1479.9926399999999</v>
      </c>
      <c r="L23" s="73">
        <f t="shared" si="2"/>
        <v>2.7098764788482999E-2</v>
      </c>
      <c r="M23" s="70">
        <f>A!G36</f>
        <v>1475.81044051856</v>
      </c>
      <c r="N23" s="70">
        <f>A!H36</f>
        <v>1477.4</v>
      </c>
      <c r="O23" s="72">
        <f>A!I36</f>
        <v>1477.1</v>
      </c>
      <c r="P23" s="154"/>
      <c r="Q23" s="289" t="str">
        <f>A!L36</f>
        <v/>
      </c>
      <c r="R23" s="2"/>
      <c r="S23" s="14"/>
      <c r="T23" s="14"/>
      <c r="U23" s="14"/>
      <c r="V23" s="14"/>
      <c r="W23" s="2"/>
      <c r="X23" s="2"/>
      <c r="Y23" s="2"/>
      <c r="Z23" s="2"/>
      <c r="AA23" s="14"/>
      <c r="AB23" s="14"/>
      <c r="AC23" s="14"/>
      <c r="AD23" s="2"/>
      <c r="AE23" s="2"/>
      <c r="AF23" s="2"/>
      <c r="AG23" s="2"/>
      <c r="AH23" s="2"/>
      <c r="AI23" s="14"/>
      <c r="AJ23" s="14"/>
      <c r="AK23" s="2"/>
      <c r="AL23" s="1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2:123" customFormat="false" ht="12" customHeight="1" thickTop="1">
      <c r="B24" s="74" t="s">
        <v>53</v>
      </c>
      <c r="C24" s="54"/>
      <c r="D24" s="65"/>
      <c r="E24" s="54"/>
      <c r="F24" s="65"/>
      <c r="G24" s="65"/>
      <c r="H24" s="65"/>
      <c r="I24" s="61"/>
      <c r="J24" s="56" t="s">
        <v>152</v>
      </c>
      <c r="K24" s="54"/>
      <c r="L24" s="67"/>
      <c r="M24" s="65"/>
      <c r="N24" s="54"/>
      <c r="O24" s="61"/>
      <c r="P24" s="153"/>
      <c r="Q24" s="293">
        <f>YourData!$J$5</f>
        <v>40179</v>
      </c>
      <c r="R24" s="2"/>
      <c r="S24" s="14"/>
      <c r="T24" s="14"/>
      <c r="U24" s="14"/>
      <c r="V24" s="14"/>
      <c r="W24" s="2"/>
      <c r="X24" s="2"/>
      <c r="Y24" s="2"/>
      <c r="Z24" s="2"/>
      <c r="AA24" s="14"/>
      <c r="AB24" s="14"/>
      <c r="AC24" s="14"/>
      <c r="AD24" s="2"/>
      <c r="AE24" s="2"/>
      <c r="AF24" s="2"/>
      <c r="AG24" s="2"/>
      <c r="AH24" s="2"/>
      <c r="AI24" s="14"/>
      <c r="AJ24" s="14"/>
      <c r="AK24" s="2"/>
      <c r="AL24" s="1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2:123" customFormat="false" ht="12" customHeight="1">
      <c r="B25" s="58"/>
      <c r="C25" s="59" t="s">
        <v>41</v>
      </c>
      <c r="D25" s="59" t="s">
        <v>153</v>
      </c>
      <c r="E25" s="59" t="s">
        <v>154</v>
      </c>
      <c r="F25" s="59" t="s">
        <v>154</v>
      </c>
      <c r="G25" s="59" t="s">
        <v>42</v>
      </c>
      <c r="H25" s="59" t="s">
        <v>155</v>
      </c>
      <c r="I25" s="60" t="s">
        <v>156</v>
      </c>
      <c r="J25" s="54"/>
      <c r="K25" s="54"/>
      <c r="L25" s="60" t="s">
        <v>157</v>
      </c>
      <c r="M25" s="54"/>
      <c r="N25" s="54" t="s">
        <v>158</v>
      </c>
      <c r="O25" s="61"/>
      <c r="P25" s="153"/>
      <c r="Q25" s="291" t="str">
        <f>A!$L$21</f>
        <v>Tested Prg</v>
      </c>
      <c r="R25" s="2"/>
      <c r="S25" s="11"/>
      <c r="T25" s="11"/>
      <c r="U25" s="11"/>
      <c r="V25" s="14"/>
      <c r="W25" s="2"/>
      <c r="X25" s="2"/>
      <c r="Y25" s="2"/>
      <c r="Z25" s="2"/>
      <c r="AA25" s="14"/>
      <c r="AB25" s="14"/>
      <c r="AC25" s="2"/>
      <c r="AD25" s="2"/>
      <c r="AE25" s="2"/>
      <c r="AF25" s="2"/>
      <c r="AG25" s="2"/>
      <c r="AH25" s="2"/>
      <c r="AI25" s="14"/>
      <c r="AJ25" s="14"/>
      <c r="AK25" s="2"/>
      <c r="AL25" s="1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2:123" customFormat="false" ht="12" customHeight="1">
      <c r="B26" s="62"/>
      <c r="C26" s="63" t="s">
        <v>159</v>
      </c>
      <c r="D26" s="63" t="s">
        <v>159</v>
      </c>
      <c r="E26" s="63" t="s">
        <v>61</v>
      </c>
      <c r="F26" s="63" t="s">
        <v>43</v>
      </c>
      <c r="G26" s="63" t="s">
        <v>160</v>
      </c>
      <c r="H26" s="63" t="s">
        <v>161</v>
      </c>
      <c r="I26" s="64" t="s">
        <v>161</v>
      </c>
      <c r="J26" s="63" t="s">
        <v>162</v>
      </c>
      <c r="K26" s="63" t="s">
        <v>163</v>
      </c>
      <c r="L26" s="64" t="s">
        <v>164</v>
      </c>
      <c r="M26" s="63" t="s">
        <v>161</v>
      </c>
      <c r="N26" s="63" t="s">
        <v>49</v>
      </c>
      <c r="O26" s="64" t="s">
        <v>50</v>
      </c>
      <c r="P26" s="228"/>
      <c r="Q26" s="292" t="str">
        <f>A!$L$22</f>
        <v>Org</v>
      </c>
      <c r="R26" s="2"/>
      <c r="S26" s="11"/>
      <c r="T26" s="11"/>
      <c r="U26" s="11"/>
      <c r="V26" s="14"/>
      <c r="W26" s="2"/>
      <c r="X26" s="2"/>
      <c r="Y26" s="2"/>
      <c r="Z26" s="2"/>
      <c r="AA26" s="14"/>
      <c r="AB26" s="14"/>
      <c r="AC26" s="2"/>
      <c r="AD26" s="2"/>
      <c r="AE26" s="2"/>
      <c r="AF26" s="2"/>
      <c r="AG26" s="2"/>
      <c r="AH26" s="2"/>
      <c r="AI26" s="14"/>
      <c r="AJ26" s="14"/>
      <c r="AK26" s="2"/>
      <c r="AL26" s="1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2:123" customFormat="false" ht="12" customHeight="1">
      <c r="B27" s="58" t="s">
        <v>330</v>
      </c>
      <c r="C27" s="54">
        <f>A!J43</f>
        <v>1319</v>
      </c>
      <c r="D27" s="65">
        <f>A!D43</f>
        <v>1318</v>
      </c>
      <c r="E27" s="65">
        <f>A!C43</f>
        <v>1307.4580000000001</v>
      </c>
      <c r="F27" s="65">
        <f>A!B43</f>
        <v>1311</v>
      </c>
      <c r="G27" s="54"/>
      <c r="H27" s="65">
        <f>A!E43</f>
        <v>1311.16607999999</v>
      </c>
      <c r="I27" s="66">
        <f>A!F43</f>
        <v>1302.72576</v>
      </c>
      <c r="J27" s="65">
        <f t="shared" ref="J27:J40" si="3">MINA(C27:I27)</f>
        <v>1302.72576</v>
      </c>
      <c r="K27" s="65">
        <f t="shared" ref="K27:K40" si="4">MAXA(C27:I27)</f>
        <v>1319</v>
      </c>
      <c r="L27" s="67">
        <f t="shared" ref="L27:L40" si="5">(K27-J27)/M27</f>
        <v>1.2339706083618149E-2</v>
      </c>
      <c r="M27" s="65">
        <f>A!G43</f>
        <v>1318.8515098917301</v>
      </c>
      <c r="N27" s="65">
        <f>A!H43</f>
        <v>1319</v>
      </c>
      <c r="O27" s="66">
        <f>A!I43</f>
        <v>1318.9</v>
      </c>
      <c r="P27" s="154"/>
      <c r="Q27" s="289" t="str">
        <f>A!L43</f>
        <v/>
      </c>
      <c r="R27" s="2"/>
      <c r="S27" s="14"/>
      <c r="T27" s="14"/>
      <c r="U27" s="14"/>
      <c r="V27" s="14"/>
      <c r="W27" s="2"/>
      <c r="X27" s="2"/>
      <c r="Y27" s="2"/>
      <c r="Z27" s="2"/>
      <c r="AA27" s="14"/>
      <c r="AB27" s="14"/>
      <c r="AC27" s="14"/>
      <c r="AD27" s="2"/>
      <c r="AE27" s="2"/>
      <c r="AF27" s="2"/>
      <c r="AG27" s="2"/>
      <c r="AH27" s="2"/>
      <c r="AI27" s="14"/>
      <c r="AJ27" s="14"/>
      <c r="AK27" s="2"/>
      <c r="AL27" s="1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2:123" customFormat="false" ht="12" customHeight="1">
      <c r="B28" s="58" t="s">
        <v>317</v>
      </c>
      <c r="C28" s="54">
        <f>A!J44</f>
        <v>889</v>
      </c>
      <c r="D28" s="65">
        <f>A!D44</f>
        <v>899</v>
      </c>
      <c r="E28" s="65">
        <f>A!C44</f>
        <v>865.86599999999999</v>
      </c>
      <c r="F28" s="65">
        <f>A!B44</f>
        <v>883</v>
      </c>
      <c r="G28" s="54"/>
      <c r="H28" s="65">
        <f>A!E44</f>
        <v>879.318719999991</v>
      </c>
      <c r="I28" s="66">
        <f>A!F44</f>
        <v>875.83218000000704</v>
      </c>
      <c r="J28" s="65">
        <f t="shared" si="3"/>
        <v>865.86599999999999</v>
      </c>
      <c r="K28" s="65">
        <f t="shared" si="4"/>
        <v>899</v>
      </c>
      <c r="L28" s="67">
        <f t="shared" si="5"/>
        <v>3.7315678854202138E-2</v>
      </c>
      <c r="M28" s="65">
        <f>A!G44</f>
        <v>887.93775210306205</v>
      </c>
      <c r="N28" s="65">
        <f>A!H44</f>
        <v>889.2</v>
      </c>
      <c r="O28" s="66">
        <f>A!I44</f>
        <v>889.4</v>
      </c>
      <c r="P28" s="154"/>
      <c r="Q28" s="289" t="str">
        <f>A!L44</f>
        <v/>
      </c>
      <c r="R28" s="2"/>
      <c r="S28" s="14"/>
      <c r="T28" s="14"/>
      <c r="U28" s="14"/>
      <c r="V28" s="14"/>
      <c r="W28" s="2"/>
      <c r="X28" s="2"/>
      <c r="Y28" s="2"/>
      <c r="Z28" s="2"/>
      <c r="AA28" s="14"/>
      <c r="AB28" s="14"/>
      <c r="AC28" s="14"/>
      <c r="AD28" s="2"/>
      <c r="AE28" s="2"/>
      <c r="AF28" s="2"/>
      <c r="AG28" s="2"/>
      <c r="AH28" s="2"/>
      <c r="AI28" s="14"/>
      <c r="AJ28" s="14"/>
      <c r="AK28" s="2"/>
      <c r="AL28" s="1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2:123" customFormat="false" ht="12" customHeight="1">
      <c r="B29" s="58" t="s">
        <v>318</v>
      </c>
      <c r="C29" s="54">
        <f>A!J45</f>
        <v>840</v>
      </c>
      <c r="D29" s="65">
        <f>A!D45</f>
        <v>840</v>
      </c>
      <c r="E29" s="65">
        <f>A!C45</f>
        <v>850.06799999999998</v>
      </c>
      <c r="F29" s="65">
        <f>A!B45</f>
        <v>838</v>
      </c>
      <c r="G29" s="54"/>
      <c r="H29" s="65">
        <f>A!E45</f>
        <v>835.84704000001295</v>
      </c>
      <c r="I29" s="66">
        <f>A!F45</f>
        <v>831.92921999999999</v>
      </c>
      <c r="J29" s="65">
        <f t="shared" si="3"/>
        <v>831.92921999999999</v>
      </c>
      <c r="K29" s="65">
        <f t="shared" si="4"/>
        <v>850.06799999999998</v>
      </c>
      <c r="L29" s="67">
        <f t="shared" si="5"/>
        <v>2.1571540091269249E-2</v>
      </c>
      <c r="M29" s="65">
        <f>A!G45</f>
        <v>840.86624892125303</v>
      </c>
      <c r="N29" s="65">
        <f>A!H45</f>
        <v>839.1</v>
      </c>
      <c r="O29" s="66">
        <f>A!I45</f>
        <v>839.2</v>
      </c>
      <c r="P29" s="154"/>
      <c r="Q29" s="289" t="str">
        <f>A!L45</f>
        <v/>
      </c>
      <c r="R29" s="2"/>
      <c r="S29" s="14"/>
      <c r="T29" s="14"/>
      <c r="U29" s="14"/>
      <c r="V29" s="14"/>
      <c r="W29" s="2"/>
      <c r="X29" s="2"/>
      <c r="Y29" s="2"/>
      <c r="Z29" s="2"/>
      <c r="AA29" s="14"/>
      <c r="AB29" s="14"/>
      <c r="AC29" s="14"/>
      <c r="AD29" s="2"/>
      <c r="AE29" s="2"/>
      <c r="AF29" s="2"/>
      <c r="AG29" s="2"/>
      <c r="AH29" s="2"/>
      <c r="AI29" s="14"/>
      <c r="AJ29" s="14"/>
      <c r="AK29" s="2"/>
      <c r="AL29" s="1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2:123" customFormat="false" ht="12" customHeight="1">
      <c r="B30" s="58" t="s">
        <v>319</v>
      </c>
      <c r="C30" s="54">
        <f>A!J46</f>
        <v>95</v>
      </c>
      <c r="D30" s="65">
        <f>A!D46</f>
        <v>94</v>
      </c>
      <c r="E30" s="65">
        <f>A!C46</f>
        <v>93.197999999999993</v>
      </c>
      <c r="F30" s="65">
        <f>A!B46</f>
        <v>93</v>
      </c>
      <c r="G30" s="54"/>
      <c r="H30" s="65">
        <f>A!E46</f>
        <v>93.647232000001097</v>
      </c>
      <c r="I30" s="66">
        <f>A!F46</f>
        <v>94.848863999999494</v>
      </c>
      <c r="J30" s="65">
        <f t="shared" si="3"/>
        <v>93</v>
      </c>
      <c r="K30" s="65">
        <f t="shared" si="4"/>
        <v>95</v>
      </c>
      <c r="L30" s="67">
        <f t="shared" si="5"/>
        <v>2.098928224539116E-2</v>
      </c>
      <c r="M30" s="65">
        <f>A!G46</f>
        <v>95.286726654941305</v>
      </c>
      <c r="N30" s="65">
        <f>A!H46</f>
        <v>94.4</v>
      </c>
      <c r="O30" s="66">
        <f>A!I46</f>
        <v>94.3</v>
      </c>
      <c r="P30" s="154"/>
      <c r="Q30" s="289" t="str">
        <f>A!L46</f>
        <v/>
      </c>
      <c r="R30" s="2"/>
      <c r="S30" s="14"/>
      <c r="T30" s="14"/>
      <c r="U30" s="14"/>
      <c r="V30" s="14"/>
      <c r="W30" s="2"/>
      <c r="X30" s="2"/>
      <c r="Y30" s="2"/>
      <c r="Z30" s="2"/>
      <c r="AA30" s="14"/>
      <c r="AB30" s="14"/>
      <c r="AC30" s="14"/>
      <c r="AD30" s="2"/>
      <c r="AE30" s="2"/>
      <c r="AF30" s="2"/>
      <c r="AG30" s="2"/>
      <c r="AH30" s="2"/>
      <c r="AI30" s="14"/>
      <c r="AJ30" s="14"/>
      <c r="AK30" s="2"/>
      <c r="AL30" s="1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2:123" customFormat="false" ht="12" customHeight="1">
      <c r="B31" s="58" t="s">
        <v>320</v>
      </c>
      <c r="C31" s="54">
        <f>A!J47</f>
        <v>57</v>
      </c>
      <c r="D31" s="65">
        <f>A!D47</f>
        <v>57</v>
      </c>
      <c r="E31" s="65">
        <f>A!C47</f>
        <v>54.798999999999999</v>
      </c>
      <c r="F31" s="65">
        <f>A!B47</f>
        <v>56</v>
      </c>
      <c r="G31" s="54"/>
      <c r="H31" s="65">
        <f>A!E47</f>
        <v>55.846761499999801</v>
      </c>
      <c r="I31" s="66">
        <f>A!F47</f>
        <v>56.573533499999897</v>
      </c>
      <c r="J31" s="65">
        <f t="shared" si="3"/>
        <v>54.798999999999999</v>
      </c>
      <c r="K31" s="65">
        <f t="shared" si="4"/>
        <v>57</v>
      </c>
      <c r="L31" s="67">
        <f t="shared" si="5"/>
        <v>3.866562311556862E-2</v>
      </c>
      <c r="M31" s="65">
        <f>A!G47</f>
        <v>56.923950078895103</v>
      </c>
      <c r="N31" s="65">
        <f>A!H47</f>
        <v>56.5</v>
      </c>
      <c r="O31" s="66">
        <f>A!I47</f>
        <v>56.4</v>
      </c>
      <c r="P31" s="154"/>
      <c r="Q31" s="289" t="str">
        <f>A!L47</f>
        <v/>
      </c>
      <c r="R31" s="2"/>
      <c r="S31" s="14"/>
      <c r="T31" s="14"/>
      <c r="U31" s="14"/>
      <c r="V31" s="14"/>
      <c r="W31" s="2"/>
      <c r="X31" s="2"/>
      <c r="Y31" s="2"/>
      <c r="Z31" s="2"/>
      <c r="AA31" s="14"/>
      <c r="AB31" s="14"/>
      <c r="AC31" s="14"/>
      <c r="AD31" s="2"/>
      <c r="AE31" s="2"/>
      <c r="AF31" s="2"/>
      <c r="AG31" s="2"/>
      <c r="AH31" s="2"/>
      <c r="AI31" s="14"/>
      <c r="AJ31" s="14"/>
      <c r="AK31" s="2"/>
      <c r="AL31" s="1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2:123" customFormat="false" ht="12" customHeight="1">
      <c r="B32" s="58" t="s">
        <v>321</v>
      </c>
      <c r="C32" s="54">
        <f>A!J48</f>
        <v>1000</v>
      </c>
      <c r="D32" s="65">
        <f>A!D48</f>
        <v>999</v>
      </c>
      <c r="E32" s="65">
        <f>A!C48</f>
        <v>1007.0940000000001</v>
      </c>
      <c r="F32" s="65">
        <f>A!B48</f>
        <v>982</v>
      </c>
      <c r="G32" s="54"/>
      <c r="H32" s="65">
        <f>A!E48</f>
        <v>992.03327999998999</v>
      </c>
      <c r="I32" s="66">
        <f>A!F48</f>
        <v>986.75032999999803</v>
      </c>
      <c r="J32" s="65">
        <f t="shared" si="3"/>
        <v>982</v>
      </c>
      <c r="K32" s="65">
        <f t="shared" si="4"/>
        <v>1007.0940000000001</v>
      </c>
      <c r="L32" s="67">
        <f t="shared" si="5"/>
        <v>2.5120184614091049E-2</v>
      </c>
      <c r="M32" s="65">
        <f>A!G48</f>
        <v>998.95762652650603</v>
      </c>
      <c r="N32" s="65">
        <f>A!H48</f>
        <v>999.2</v>
      </c>
      <c r="O32" s="66">
        <f>A!I48</f>
        <v>999.2</v>
      </c>
      <c r="P32" s="154"/>
      <c r="Q32" s="289" t="str">
        <f>A!L48</f>
        <v/>
      </c>
      <c r="R32" s="2"/>
      <c r="S32" s="14"/>
      <c r="T32" s="14"/>
      <c r="U32" s="14"/>
      <c r="V32" s="14"/>
      <c r="W32" s="2"/>
      <c r="X32" s="2"/>
      <c r="Y32" s="2"/>
      <c r="Z32" s="2"/>
      <c r="AA32" s="14"/>
      <c r="AB32" s="14"/>
      <c r="AC32" s="14"/>
      <c r="AD32" s="2"/>
      <c r="AE32" s="2"/>
      <c r="AF32" s="2"/>
      <c r="AG32" s="2"/>
      <c r="AH32" s="2"/>
      <c r="AI32" s="14"/>
      <c r="AJ32" s="14"/>
      <c r="AK32" s="2"/>
      <c r="AL32" s="1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2:123" customFormat="false" ht="12" customHeight="1">
      <c r="B33" s="58" t="s">
        <v>322</v>
      </c>
      <c r="C33" s="54">
        <f>A!J49</f>
        <v>950</v>
      </c>
      <c r="D33" s="65">
        <f>A!D49</f>
        <v>949</v>
      </c>
      <c r="E33" s="65">
        <f>A!C49</f>
        <v>962.67499999999995</v>
      </c>
      <c r="F33" s="65">
        <f>A!B49</f>
        <v>926</v>
      </c>
      <c r="G33" s="54"/>
      <c r="H33" s="65">
        <f>A!E49</f>
        <v>946.995840000003</v>
      </c>
      <c r="I33" s="66">
        <f>A!F49</f>
        <v>944.35846999999796</v>
      </c>
      <c r="J33" s="65">
        <f t="shared" si="3"/>
        <v>926</v>
      </c>
      <c r="K33" s="65">
        <f t="shared" si="4"/>
        <v>962.67499999999995</v>
      </c>
      <c r="L33" s="67">
        <f t="shared" si="5"/>
        <v>3.8588565500210739E-2</v>
      </c>
      <c r="M33" s="65">
        <f>A!G49</f>
        <v>950.41107448784703</v>
      </c>
      <c r="N33" s="65">
        <f>A!H49</f>
        <v>949.4</v>
      </c>
      <c r="O33" s="66">
        <f>A!I49</f>
        <v>949.1</v>
      </c>
      <c r="P33" s="154"/>
      <c r="Q33" s="289" t="str">
        <f>A!L49</f>
        <v/>
      </c>
      <c r="R33" s="2"/>
      <c r="S33" s="14"/>
      <c r="T33" s="14"/>
      <c r="U33" s="14"/>
      <c r="V33" s="14"/>
      <c r="W33" s="2"/>
      <c r="X33" s="2"/>
      <c r="Y33" s="2"/>
      <c r="Z33" s="2"/>
      <c r="AA33" s="14"/>
      <c r="AB33" s="14"/>
      <c r="AC33" s="14"/>
      <c r="AD33" s="2"/>
      <c r="AE33" s="2"/>
      <c r="AF33" s="2"/>
      <c r="AG33" s="2"/>
      <c r="AH33" s="2"/>
      <c r="AI33" s="14"/>
      <c r="AJ33" s="14"/>
      <c r="AK33" s="2"/>
      <c r="AL33" s="1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2:123" customFormat="false" ht="12" customHeight="1">
      <c r="B34" s="58" t="s">
        <v>323</v>
      </c>
      <c r="C34" s="54">
        <f>A!J50</f>
        <v>1283</v>
      </c>
      <c r="D34" s="65">
        <f>A!D50</f>
        <v>1281</v>
      </c>
      <c r="E34" s="65">
        <f>A!C50</f>
        <v>1291.242</v>
      </c>
      <c r="F34" s="65">
        <f>A!B50</f>
        <v>1256</v>
      </c>
      <c r="G34" s="54"/>
      <c r="H34" s="65">
        <f>A!E50</f>
        <v>1280.2204799999899</v>
      </c>
      <c r="I34" s="66">
        <f>A!F50</f>
        <v>1272.4664499999999</v>
      </c>
      <c r="J34" s="65">
        <f t="shared" si="3"/>
        <v>1256</v>
      </c>
      <c r="K34" s="65">
        <f t="shared" si="4"/>
        <v>1291.242</v>
      </c>
      <c r="L34" s="67">
        <f t="shared" si="5"/>
        <v>2.7560362949608896E-2</v>
      </c>
      <c r="M34" s="65">
        <f>A!G50</f>
        <v>1278.7204604103399</v>
      </c>
      <c r="N34" s="65">
        <f>A!H50</f>
        <v>1280.2</v>
      </c>
      <c r="O34" s="66">
        <f>A!I50</f>
        <v>1280.2</v>
      </c>
      <c r="P34" s="154"/>
      <c r="Q34" s="289" t="str">
        <f>A!L50</f>
        <v/>
      </c>
      <c r="R34" s="2"/>
      <c r="S34" s="14"/>
      <c r="T34" s="14"/>
      <c r="U34" s="14"/>
      <c r="V34" s="14"/>
      <c r="W34" s="2"/>
      <c r="X34" s="2"/>
      <c r="Y34" s="2"/>
      <c r="Z34" s="2"/>
      <c r="AA34" s="14"/>
      <c r="AB34" s="14"/>
      <c r="AC34" s="14"/>
      <c r="AD34" s="2"/>
      <c r="AE34" s="2"/>
      <c r="AF34" s="2"/>
      <c r="AG34" s="2"/>
      <c r="AH34" s="2"/>
      <c r="AI34" s="14"/>
      <c r="AJ34" s="14"/>
      <c r="AK34" s="2"/>
      <c r="AL34" s="1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2:123" customFormat="false" ht="12" customHeight="1">
      <c r="B35" s="58" t="s">
        <v>324</v>
      </c>
      <c r="C35" s="54">
        <f>A!J51</f>
        <v>531</v>
      </c>
      <c r="D35" s="65">
        <f>A!D51</f>
        <v>530</v>
      </c>
      <c r="E35" s="65">
        <f>A!C51</f>
        <v>538.95899999999995</v>
      </c>
      <c r="F35" s="65">
        <f>A!B51</f>
        <v>523</v>
      </c>
      <c r="G35" s="54"/>
      <c r="H35" s="65">
        <f>A!E51</f>
        <v>528.39763200000698</v>
      </c>
      <c r="I35" s="66">
        <f>A!F51</f>
        <v>528.58368000000303</v>
      </c>
      <c r="J35" s="65">
        <f t="shared" si="3"/>
        <v>523</v>
      </c>
      <c r="K35" s="65">
        <f t="shared" si="4"/>
        <v>538.95899999999995</v>
      </c>
      <c r="L35" s="67">
        <f t="shared" si="5"/>
        <v>2.9943561116781817E-2</v>
      </c>
      <c r="M35" s="65">
        <f>A!G51</f>
        <v>532.96933981094696</v>
      </c>
      <c r="N35" s="65">
        <f>A!H51</f>
        <v>530</v>
      </c>
      <c r="O35" s="66">
        <f>A!I51</f>
        <v>530.1</v>
      </c>
      <c r="P35" s="154"/>
      <c r="Q35" s="289" t="str">
        <f>A!L51</f>
        <v/>
      </c>
      <c r="R35" s="2"/>
      <c r="S35" s="14"/>
      <c r="T35" s="14"/>
      <c r="U35" s="14"/>
      <c r="V35" s="14"/>
      <c r="W35" s="2"/>
      <c r="X35" s="2"/>
      <c r="Y35" s="2"/>
      <c r="Z35" s="2"/>
      <c r="AA35" s="14"/>
      <c r="AB35" s="14"/>
      <c r="AC35" s="14"/>
      <c r="AD35" s="2"/>
      <c r="AE35" s="2"/>
      <c r="AF35" s="2"/>
      <c r="AG35" s="2"/>
      <c r="AH35" s="2"/>
      <c r="AI35" s="14"/>
      <c r="AJ35" s="14"/>
      <c r="AK35" s="2"/>
      <c r="AL35" s="1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2:123" customFormat="false" ht="12" customHeight="1">
      <c r="B36" s="58" t="s">
        <v>325</v>
      </c>
      <c r="C36" s="54">
        <f>A!J52</f>
        <v>909</v>
      </c>
      <c r="D36" s="65">
        <f>A!D52</f>
        <v>908</v>
      </c>
      <c r="E36" s="65">
        <f>A!C52</f>
        <v>914.26199999999994</v>
      </c>
      <c r="F36" s="65">
        <f>A!B52</f>
        <v>912</v>
      </c>
      <c r="G36" s="54"/>
      <c r="H36" s="65">
        <f>A!E52</f>
        <v>907.14623999999799</v>
      </c>
      <c r="I36" s="66">
        <f>A!F52</f>
        <v>906.43982999999798</v>
      </c>
      <c r="J36" s="65">
        <f t="shared" si="3"/>
        <v>906.43982999999798</v>
      </c>
      <c r="K36" s="65">
        <f t="shared" si="4"/>
        <v>914.26199999999994</v>
      </c>
      <c r="L36" s="67">
        <f t="shared" si="5"/>
        <v>8.6135709966078233E-3</v>
      </c>
      <c r="M36" s="65">
        <f>A!G52</f>
        <v>908.12161449443795</v>
      </c>
      <c r="N36" s="65">
        <f>A!H52</f>
        <v>908</v>
      </c>
      <c r="O36" s="66">
        <f>A!I52</f>
        <v>907.7</v>
      </c>
      <c r="P36" s="154"/>
      <c r="Q36" s="289" t="str">
        <f>A!L52</f>
        <v/>
      </c>
      <c r="R36" s="2"/>
      <c r="S36" s="14"/>
      <c r="T36" s="14"/>
      <c r="U36" s="14"/>
      <c r="V36" s="14"/>
      <c r="W36" s="2"/>
      <c r="X36" s="2"/>
      <c r="Y36" s="2"/>
      <c r="Z36" s="2"/>
      <c r="AA36" s="14"/>
      <c r="AB36" s="14"/>
      <c r="AC36" s="14"/>
      <c r="AD36" s="2"/>
      <c r="AE36" s="2"/>
      <c r="AF36" s="2"/>
      <c r="AG36" s="2"/>
      <c r="AH36" s="2"/>
      <c r="AI36" s="14"/>
      <c r="AJ36" s="14"/>
      <c r="AK36" s="2"/>
      <c r="AL36" s="1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2:123" customFormat="false" ht="12" customHeight="1">
      <c r="B37" s="58" t="s">
        <v>326</v>
      </c>
      <c r="C37" s="54">
        <f>A!J53</f>
        <v>1340</v>
      </c>
      <c r="D37" s="65">
        <f>A!D53</f>
        <v>1339</v>
      </c>
      <c r="E37" s="65">
        <f>A!C53</f>
        <v>1342.681</v>
      </c>
      <c r="F37" s="65">
        <f>A!B53</f>
        <v>1344</v>
      </c>
      <c r="G37" s="54"/>
      <c r="H37" s="65">
        <f>A!E53</f>
        <v>1336.89696000001</v>
      </c>
      <c r="I37" s="66">
        <f>A!F53</f>
        <v>1334.39077</v>
      </c>
      <c r="J37" s="65">
        <f t="shared" si="3"/>
        <v>1334.39077</v>
      </c>
      <c r="K37" s="65">
        <f t="shared" si="4"/>
        <v>1344</v>
      </c>
      <c r="L37" s="67">
        <f t="shared" si="5"/>
        <v>7.1721400275067595E-3</v>
      </c>
      <c r="M37" s="65">
        <f>A!G53</f>
        <v>1339.7995525946901</v>
      </c>
      <c r="N37" s="65">
        <f>A!H53</f>
        <v>1338.6</v>
      </c>
      <c r="O37" s="66">
        <f>A!I53</f>
        <v>1338.2</v>
      </c>
      <c r="P37" s="154"/>
      <c r="Q37" s="289" t="str">
        <f>A!L53</f>
        <v/>
      </c>
      <c r="R37" s="2"/>
      <c r="S37" s="14"/>
      <c r="T37" s="14"/>
      <c r="U37" s="14"/>
      <c r="V37" s="14"/>
      <c r="W37" s="2"/>
      <c r="X37" s="2"/>
      <c r="Y37" s="2"/>
      <c r="Z37" s="2"/>
      <c r="AA37" s="14"/>
      <c r="AB37" s="14"/>
      <c r="AC37" s="14"/>
      <c r="AD37" s="2"/>
      <c r="AE37" s="2"/>
      <c r="AF37" s="2"/>
      <c r="AG37" s="2"/>
      <c r="AH37" s="2"/>
      <c r="AI37" s="14"/>
      <c r="AJ37" s="14"/>
      <c r="AK37" s="2"/>
      <c r="AL37" s="1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2:123" customFormat="false" ht="12" customHeight="1">
      <c r="B38" s="58" t="s">
        <v>327</v>
      </c>
      <c r="C38" s="54">
        <f>A!J54</f>
        <v>138</v>
      </c>
      <c r="D38" s="65">
        <f>A!D54</f>
        <v>138</v>
      </c>
      <c r="E38" s="65">
        <f>A!C54</f>
        <v>139.423</v>
      </c>
      <c r="F38" s="65">
        <f>A!B54</f>
        <v>138</v>
      </c>
      <c r="G38" s="54"/>
      <c r="H38" s="65">
        <f>A!E54</f>
        <v>137.51068799999899</v>
      </c>
      <c r="I38" s="66">
        <f>A!F54</f>
        <v>138.457212</v>
      </c>
      <c r="J38" s="65">
        <f t="shared" si="3"/>
        <v>137.51068799999899</v>
      </c>
      <c r="K38" s="65">
        <f t="shared" si="4"/>
        <v>139.423</v>
      </c>
      <c r="L38" s="67">
        <f t="shared" si="5"/>
        <v>1.3810218411642865E-2</v>
      </c>
      <c r="M38" s="65">
        <f>A!G54</f>
        <v>138.47080060579</v>
      </c>
      <c r="N38" s="65">
        <f>A!H54</f>
        <v>137.6</v>
      </c>
      <c r="O38" s="66">
        <f>A!I54</f>
        <v>137.69999999999999</v>
      </c>
      <c r="P38" s="154"/>
      <c r="Q38" s="289" t="str">
        <f>A!L54</f>
        <v/>
      </c>
      <c r="R38" s="2"/>
      <c r="S38" s="14"/>
      <c r="T38" s="14"/>
      <c r="U38" s="14"/>
      <c r="V38" s="14"/>
      <c r="W38" s="2"/>
      <c r="X38" s="2"/>
      <c r="Y38" s="2"/>
      <c r="Z38" s="2"/>
      <c r="AA38" s="14"/>
      <c r="AB38" s="14"/>
      <c r="AC38" s="14"/>
      <c r="AD38" s="2"/>
      <c r="AE38" s="2"/>
      <c r="AF38" s="2"/>
      <c r="AG38" s="2"/>
      <c r="AH38" s="2"/>
      <c r="AI38" s="14"/>
      <c r="AJ38" s="14"/>
      <c r="AK38" s="2"/>
      <c r="AL38" s="1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2:123" customFormat="false" ht="12" customHeight="1">
      <c r="B39" s="58" t="s">
        <v>328</v>
      </c>
      <c r="C39" s="54">
        <f>A!J55</f>
        <v>217</v>
      </c>
      <c r="D39" s="65">
        <f>A!D55</f>
        <v>217</v>
      </c>
      <c r="E39" s="65">
        <f>A!C55</f>
        <v>218.86699999999999</v>
      </c>
      <c r="F39" s="65">
        <f>A!B55</f>
        <v>217</v>
      </c>
      <c r="G39" s="54"/>
      <c r="H39" s="65">
        <f>A!E55</f>
        <v>216.482784000001</v>
      </c>
      <c r="I39" s="66">
        <f>A!F55</f>
        <v>218.09088400000101</v>
      </c>
      <c r="J39" s="65">
        <f t="shared" si="3"/>
        <v>216.482784000001</v>
      </c>
      <c r="K39" s="65">
        <f t="shared" si="4"/>
        <v>218.86699999999999</v>
      </c>
      <c r="L39" s="67">
        <f t="shared" si="5"/>
        <v>1.0905578048181952E-2</v>
      </c>
      <c r="M39" s="65">
        <f>A!G55</f>
        <v>218.623532788934</v>
      </c>
      <c r="N39" s="65">
        <f>A!H55</f>
        <v>216.8</v>
      </c>
      <c r="O39" s="66">
        <f>A!I55</f>
        <v>216.8</v>
      </c>
      <c r="P39" s="154"/>
      <c r="Q39" s="289" t="str">
        <f>A!L55</f>
        <v/>
      </c>
      <c r="R39" s="2"/>
      <c r="S39" s="14"/>
      <c r="T39" s="14"/>
      <c r="U39" s="14"/>
      <c r="V39" s="14"/>
      <c r="W39" s="2"/>
      <c r="X39" s="2"/>
      <c r="Y39" s="2"/>
      <c r="Z39" s="2"/>
      <c r="AA39" s="14"/>
      <c r="AB39" s="14"/>
      <c r="AC39" s="14"/>
      <c r="AD39" s="2"/>
      <c r="AE39" s="2"/>
      <c r="AF39" s="2"/>
      <c r="AG39" s="2"/>
      <c r="AH39" s="2"/>
      <c r="AI39" s="14"/>
      <c r="AJ39" s="14"/>
      <c r="AK39" s="2"/>
      <c r="AL39" s="1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2:123" customFormat="false" ht="12" customHeight="1" thickBot="1">
      <c r="B40" s="68" t="s">
        <v>329</v>
      </c>
      <c r="C40" s="69">
        <f>A!J56</f>
        <v>1250</v>
      </c>
      <c r="D40" s="70">
        <f>A!D56</f>
        <v>1239</v>
      </c>
      <c r="E40" s="70">
        <f>A!C56</f>
        <v>1249.027</v>
      </c>
      <c r="F40" s="70">
        <f>A!B56</f>
        <v>1218</v>
      </c>
      <c r="G40" s="75"/>
      <c r="H40" s="70">
        <f>A!E56</f>
        <v>1252.85664</v>
      </c>
      <c r="I40" s="72">
        <f>A!F56</f>
        <v>1252.85664</v>
      </c>
      <c r="J40" s="70">
        <f t="shared" si="3"/>
        <v>1218</v>
      </c>
      <c r="K40" s="70">
        <f t="shared" si="4"/>
        <v>1252.85664</v>
      </c>
      <c r="L40" s="73">
        <f t="shared" si="5"/>
        <v>2.7911665699723961E-2</v>
      </c>
      <c r="M40" s="70">
        <f>A!G56</f>
        <v>1248.8197721694801</v>
      </c>
      <c r="N40" s="70">
        <f>A!H56</f>
        <v>1250.2</v>
      </c>
      <c r="O40" s="72">
        <f>A!I56</f>
        <v>1250</v>
      </c>
      <c r="P40" s="154"/>
      <c r="Q40" s="289" t="str">
        <f>A!L56</f>
        <v/>
      </c>
      <c r="R40" s="2"/>
      <c r="S40" s="14"/>
      <c r="T40" s="14"/>
      <c r="U40" s="14"/>
      <c r="V40" s="14"/>
      <c r="W40" s="2"/>
      <c r="X40" s="2"/>
      <c r="Y40" s="2"/>
      <c r="Z40" s="2"/>
      <c r="AA40" s="14"/>
      <c r="AB40" s="14"/>
      <c r="AC40" s="14"/>
      <c r="AD40" s="2"/>
      <c r="AE40" s="2"/>
      <c r="AF40" s="2"/>
      <c r="AG40" s="2"/>
      <c r="AH40" s="2"/>
      <c r="AI40" s="14"/>
      <c r="AJ40" s="14"/>
      <c r="AK40" s="2"/>
      <c r="AL40" s="1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2:123" customFormat="false" ht="12" customHeight="1" thickTop="1">
      <c r="B41" s="74" t="s">
        <v>54</v>
      </c>
      <c r="C41" s="54"/>
      <c r="D41" s="65"/>
      <c r="E41" s="54"/>
      <c r="F41" s="65"/>
      <c r="G41" s="65"/>
      <c r="H41" s="65"/>
      <c r="I41" s="61"/>
      <c r="J41" s="56" t="s">
        <v>152</v>
      </c>
      <c r="K41" s="54"/>
      <c r="L41" s="67"/>
      <c r="M41" s="65"/>
      <c r="N41" s="54"/>
      <c r="O41" s="61"/>
      <c r="P41" s="153"/>
      <c r="Q41" s="293">
        <f>YourData!$J$5</f>
        <v>40179</v>
      </c>
      <c r="R41" s="2"/>
      <c r="S41" s="14"/>
      <c r="T41" s="14"/>
      <c r="U41" s="14"/>
      <c r="V41" s="14"/>
      <c r="W41" s="2"/>
      <c r="X41" s="2"/>
      <c r="Y41" s="2"/>
      <c r="Z41" s="2"/>
      <c r="AA41" s="14"/>
      <c r="AB41" s="14"/>
      <c r="AC41" s="14"/>
      <c r="AD41" s="2"/>
      <c r="AE41" s="2"/>
      <c r="AF41" s="2"/>
      <c r="AG41" s="2"/>
      <c r="AH41" s="2"/>
      <c r="AI41" s="14"/>
      <c r="AJ41" s="14"/>
      <c r="AK41" s="2"/>
      <c r="AL41" s="1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2:123" customFormat="false" ht="12" customHeight="1">
      <c r="B42" s="58"/>
      <c r="C42" s="59" t="s">
        <v>41</v>
      </c>
      <c r="D42" s="59" t="s">
        <v>153</v>
      </c>
      <c r="E42" s="59" t="s">
        <v>154</v>
      </c>
      <c r="F42" s="59" t="s">
        <v>154</v>
      </c>
      <c r="G42" s="59" t="s">
        <v>42</v>
      </c>
      <c r="H42" s="59" t="s">
        <v>155</v>
      </c>
      <c r="I42" s="60" t="s">
        <v>156</v>
      </c>
      <c r="J42" s="54"/>
      <c r="K42" s="54"/>
      <c r="L42" s="60" t="s">
        <v>157</v>
      </c>
      <c r="M42" s="54"/>
      <c r="N42" s="54" t="s">
        <v>158</v>
      </c>
      <c r="O42" s="61"/>
      <c r="P42" s="153"/>
      <c r="Q42" s="291" t="str">
        <f>A!$L$21</f>
        <v>Tested Prg</v>
      </c>
      <c r="R42" s="2"/>
      <c r="S42" s="13"/>
      <c r="T42" s="13"/>
      <c r="U42" s="13"/>
      <c r="V42" s="14"/>
      <c r="W42" s="2"/>
      <c r="X42" s="2"/>
      <c r="Y42" s="2"/>
      <c r="Z42" s="2"/>
      <c r="AA42" s="14"/>
      <c r="AB42" s="14"/>
      <c r="AC42" s="13"/>
      <c r="AD42" s="2"/>
      <c r="AE42" s="2"/>
      <c r="AF42" s="2"/>
      <c r="AG42" s="2"/>
      <c r="AH42" s="2"/>
      <c r="AI42" s="14"/>
      <c r="AJ42" s="14"/>
      <c r="AK42" s="2"/>
      <c r="AL42" s="1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2:123" customFormat="false" ht="12" customHeight="1">
      <c r="B43" s="62"/>
      <c r="C43" s="63" t="s">
        <v>159</v>
      </c>
      <c r="D43" s="63" t="s">
        <v>159</v>
      </c>
      <c r="E43" s="63" t="s">
        <v>61</v>
      </c>
      <c r="F43" s="63" t="s">
        <v>43</v>
      </c>
      <c r="G43" s="63" t="s">
        <v>160</v>
      </c>
      <c r="H43" s="63" t="s">
        <v>161</v>
      </c>
      <c r="I43" s="64" t="s">
        <v>161</v>
      </c>
      <c r="J43" s="63" t="s">
        <v>162</v>
      </c>
      <c r="K43" s="63" t="s">
        <v>163</v>
      </c>
      <c r="L43" s="64" t="s">
        <v>164</v>
      </c>
      <c r="M43" s="63" t="s">
        <v>161</v>
      </c>
      <c r="N43" s="63" t="s">
        <v>49</v>
      </c>
      <c r="O43" s="64" t="s">
        <v>50</v>
      </c>
      <c r="P43" s="228"/>
      <c r="Q43" s="292" t="str">
        <f>A!$L$22</f>
        <v>Org</v>
      </c>
      <c r="R43" s="2"/>
      <c r="S43" s="13"/>
      <c r="T43" s="13"/>
      <c r="U43" s="13"/>
      <c r="V43" s="14"/>
      <c r="W43" s="2"/>
      <c r="X43" s="2"/>
      <c r="Y43" s="2"/>
      <c r="Z43" s="2"/>
      <c r="AA43" s="14"/>
      <c r="AB43" s="14"/>
      <c r="AC43" s="13"/>
      <c r="AD43" s="2"/>
      <c r="AE43" s="2"/>
      <c r="AF43" s="2"/>
      <c r="AG43" s="2"/>
      <c r="AH43" s="2"/>
      <c r="AI43" s="14"/>
      <c r="AJ43" s="14"/>
      <c r="AK43" s="2"/>
      <c r="AL43" s="14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2:123" customFormat="false" ht="12" customHeight="1">
      <c r="B44" s="58" t="s">
        <v>330</v>
      </c>
      <c r="C44" s="65">
        <f>A!J63</f>
        <v>144</v>
      </c>
      <c r="D44" s="65">
        <f>A!D63</f>
        <v>144</v>
      </c>
      <c r="E44" s="65">
        <f>A!C63</f>
        <v>145.185</v>
      </c>
      <c r="F44" s="65">
        <f>A!B63</f>
        <v>141</v>
      </c>
      <c r="G44" s="65">
        <f>A!K63</f>
        <v>143.55328729999991</v>
      </c>
      <c r="H44" s="65">
        <f>A!E63</f>
        <v>143.648064000001</v>
      </c>
      <c r="I44" s="66">
        <f>A!F63</f>
        <v>142.36252800000099</v>
      </c>
      <c r="J44" s="65">
        <f t="shared" ref="J44:J57" si="6">MINA(C44:I44)</f>
        <v>141</v>
      </c>
      <c r="K44" s="65">
        <f t="shared" ref="K44:K57" si="7">MAXA(C44:I44)</f>
        <v>145.185</v>
      </c>
      <c r="L44" s="67">
        <f t="shared" ref="L44:L57" si="8">(K44-J44)/M44</f>
        <v>2.9051637677153078E-2</v>
      </c>
      <c r="M44" s="65">
        <f>A!G63</f>
        <v>144.05384118125599</v>
      </c>
      <c r="N44" s="65">
        <f>A!H63</f>
        <v>144.1</v>
      </c>
      <c r="O44" s="66">
        <f>A!I63</f>
        <v>144</v>
      </c>
      <c r="P44" s="154"/>
      <c r="Q44" s="289" t="str">
        <f>A!L63</f>
        <v/>
      </c>
      <c r="R44" s="2"/>
      <c r="S44" s="14"/>
      <c r="T44" s="14"/>
      <c r="U44" s="14"/>
      <c r="V44" s="14"/>
      <c r="W44" s="2"/>
      <c r="X44" s="2"/>
      <c r="Y44" s="2"/>
      <c r="Z44" s="2"/>
      <c r="AA44" s="14"/>
      <c r="AB44" s="14"/>
      <c r="AC44" s="14"/>
      <c r="AD44" s="2"/>
      <c r="AE44" s="2"/>
      <c r="AF44" s="2"/>
      <c r="AG44" s="2"/>
      <c r="AH44" s="2"/>
      <c r="AI44" s="14"/>
      <c r="AJ44" s="14"/>
      <c r="AK44" s="2"/>
      <c r="AL44" s="14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2:123" customFormat="false" ht="12" customHeight="1">
      <c r="B45" s="58" t="s">
        <v>317</v>
      </c>
      <c r="C45" s="65">
        <f>A!J64</f>
        <v>128</v>
      </c>
      <c r="D45" s="65">
        <f>A!D64</f>
        <v>129</v>
      </c>
      <c r="E45" s="65">
        <f>A!C64</f>
        <v>132.917</v>
      </c>
      <c r="F45" s="65">
        <f>A!B64</f>
        <v>122</v>
      </c>
      <c r="G45" s="65">
        <f>A!K64</f>
        <v>127.53854030000012</v>
      </c>
      <c r="H45" s="65">
        <f>A!E64</f>
        <v>127.68537600000199</v>
      </c>
      <c r="I45" s="66">
        <f>A!F64</f>
        <v>126.658996</v>
      </c>
      <c r="J45" s="65">
        <f t="shared" si="6"/>
        <v>122</v>
      </c>
      <c r="K45" s="65">
        <f t="shared" si="7"/>
        <v>132.917</v>
      </c>
      <c r="L45" s="67">
        <f t="shared" si="8"/>
        <v>8.5201736137789516E-2</v>
      </c>
      <c r="M45" s="65">
        <f>A!G64</f>
        <v>128.131191861453</v>
      </c>
      <c r="N45" s="65">
        <f>A!H64</f>
        <v>127.9</v>
      </c>
      <c r="O45" s="66">
        <f>A!I64</f>
        <v>127.9</v>
      </c>
      <c r="P45" s="154"/>
      <c r="Q45" s="289" t="str">
        <f>A!L64</f>
        <v/>
      </c>
      <c r="R45" s="2"/>
      <c r="S45" s="14"/>
      <c r="T45" s="14"/>
      <c r="U45" s="14"/>
      <c r="V45" s="14"/>
      <c r="W45" s="2"/>
      <c r="X45" s="2"/>
      <c r="Y45" s="2"/>
      <c r="Z45" s="2"/>
      <c r="AA45" s="14"/>
      <c r="AB45" s="14"/>
      <c r="AC45" s="14"/>
      <c r="AD45" s="2"/>
      <c r="AE45" s="2"/>
      <c r="AF45" s="2"/>
      <c r="AG45" s="2"/>
      <c r="AH45" s="2"/>
      <c r="AI45" s="14"/>
      <c r="AJ45" s="14"/>
      <c r="AK45" s="2"/>
      <c r="AL45" s="14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2:123" customFormat="false" ht="12" customHeight="1">
      <c r="B46" s="58" t="s">
        <v>318</v>
      </c>
      <c r="C46" s="65">
        <f>A!J65</f>
        <v>117</v>
      </c>
      <c r="D46" s="65">
        <f>A!D65</f>
        <v>117</v>
      </c>
      <c r="E46" s="65">
        <f>A!C65</f>
        <v>109.581</v>
      </c>
      <c r="F46" s="65">
        <f>A!B65</f>
        <v>110</v>
      </c>
      <c r="G46" s="65">
        <f>A!K65</f>
        <v>116.38453799999994</v>
      </c>
      <c r="H46" s="65">
        <f>A!E65</f>
        <v>116.670623999998</v>
      </c>
      <c r="I46" s="66">
        <f>A!F65</f>
        <v>115.499793</v>
      </c>
      <c r="J46" s="65">
        <f t="shared" si="6"/>
        <v>109.581</v>
      </c>
      <c r="K46" s="65">
        <f t="shared" si="7"/>
        <v>117</v>
      </c>
      <c r="L46" s="67">
        <f t="shared" si="8"/>
        <v>6.3457477266893061E-2</v>
      </c>
      <c r="M46" s="65">
        <f>A!G65</f>
        <v>116.91293633998001</v>
      </c>
      <c r="N46" s="65">
        <f>A!H65</f>
        <v>116.9</v>
      </c>
      <c r="O46" s="66">
        <f>A!I65</f>
        <v>116.9</v>
      </c>
      <c r="P46" s="154"/>
      <c r="Q46" s="289" t="str">
        <f>A!L65</f>
        <v/>
      </c>
      <c r="R46" s="2"/>
      <c r="S46" s="14"/>
      <c r="T46" s="14"/>
      <c r="U46" s="14"/>
      <c r="V46" s="14"/>
      <c r="W46" s="2"/>
      <c r="X46" s="2"/>
      <c r="Y46" s="2"/>
      <c r="Z46" s="2"/>
      <c r="AA46" s="14"/>
      <c r="AB46" s="14"/>
      <c r="AC46" s="14"/>
      <c r="AD46" s="2"/>
      <c r="AE46" s="2"/>
      <c r="AF46" s="2"/>
      <c r="AG46" s="2"/>
      <c r="AH46" s="2"/>
      <c r="AI46" s="14"/>
      <c r="AJ46" s="14"/>
      <c r="AK46" s="2"/>
      <c r="AL46" s="1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2:123" customFormat="false" ht="12" customHeight="1">
      <c r="B47" s="58" t="s">
        <v>319</v>
      </c>
      <c r="C47" s="65">
        <f>A!J66</f>
        <v>10</v>
      </c>
      <c r="D47" s="65">
        <f>A!D66</f>
        <v>10</v>
      </c>
      <c r="E47" s="65">
        <f>A!C66</f>
        <v>8.3160000000000007</v>
      </c>
      <c r="F47" s="65">
        <f>A!B66</f>
        <v>8</v>
      </c>
      <c r="G47" s="65">
        <f>A!K66</f>
        <v>10.255692900000005</v>
      </c>
      <c r="H47" s="65">
        <f>A!E66</f>
        <v>10.259760000000099</v>
      </c>
      <c r="I47" s="66">
        <f>A!F66</f>
        <v>10.388943599999999</v>
      </c>
      <c r="J47" s="65">
        <f t="shared" si="6"/>
        <v>8</v>
      </c>
      <c r="K47" s="65">
        <f t="shared" si="7"/>
        <v>10.388943599999999</v>
      </c>
      <c r="L47" s="67">
        <f t="shared" si="8"/>
        <v>0.22953268996139259</v>
      </c>
      <c r="M47" s="65">
        <f>A!G66</f>
        <v>10.407857810588199</v>
      </c>
      <c r="N47" s="65">
        <f>A!H66</f>
        <v>10.3</v>
      </c>
      <c r="O47" s="66">
        <f>A!I66</f>
        <v>10.3</v>
      </c>
      <c r="P47" s="154"/>
      <c r="Q47" s="289" t="str">
        <f>A!L66</f>
        <v/>
      </c>
      <c r="R47" s="2"/>
      <c r="S47" s="14"/>
      <c r="T47" s="14"/>
      <c r="U47" s="14"/>
      <c r="V47" s="14"/>
      <c r="W47" s="2"/>
      <c r="X47" s="2"/>
      <c r="Y47" s="2"/>
      <c r="Z47" s="2"/>
      <c r="AA47" s="14"/>
      <c r="AB47" s="14"/>
      <c r="AC47" s="14"/>
      <c r="AD47" s="2"/>
      <c r="AE47" s="2"/>
      <c r="AF47" s="2"/>
      <c r="AG47" s="2"/>
      <c r="AH47" s="2"/>
      <c r="AI47" s="14"/>
      <c r="AJ47" s="14"/>
      <c r="AK47" s="2"/>
      <c r="AL47" s="1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2:123" customFormat="false" ht="12" customHeight="1">
      <c r="B48" s="58" t="s">
        <v>320</v>
      </c>
      <c r="C48" s="65">
        <f>A!J67</f>
        <v>8</v>
      </c>
      <c r="D48" s="65">
        <f>A!D67</f>
        <v>8</v>
      </c>
      <c r="E48" s="65">
        <f>A!C67</f>
        <v>6.9470000000000001</v>
      </c>
      <c r="F48" s="65">
        <f>A!B67</f>
        <v>6</v>
      </c>
      <c r="G48" s="65">
        <f>A!K67</f>
        <v>8.1003988500000048</v>
      </c>
      <c r="H48" s="65">
        <f>A!E67</f>
        <v>8.1094271999999705</v>
      </c>
      <c r="I48" s="66">
        <f>A!F67</f>
        <v>8.2128383000000102</v>
      </c>
      <c r="J48" s="65">
        <f t="shared" si="6"/>
        <v>6</v>
      </c>
      <c r="K48" s="65">
        <f t="shared" si="7"/>
        <v>8.2128383000000102</v>
      </c>
      <c r="L48" s="67">
        <f t="shared" si="8"/>
        <v>0.26939051821163812</v>
      </c>
      <c r="M48" s="65">
        <f>A!G67</f>
        <v>8.2142397389857802</v>
      </c>
      <c r="N48" s="65">
        <f>A!H67</f>
        <v>8.1</v>
      </c>
      <c r="O48" s="66">
        <f>A!I67</f>
        <v>8.1</v>
      </c>
      <c r="P48" s="154"/>
      <c r="Q48" s="289" t="str">
        <f>A!L67</f>
        <v/>
      </c>
      <c r="R48" s="2"/>
      <c r="S48" s="14"/>
      <c r="T48" s="14"/>
      <c r="U48" s="14"/>
      <c r="V48" s="14"/>
      <c r="W48" s="2"/>
      <c r="X48" s="2"/>
      <c r="Y48" s="2"/>
      <c r="Z48" s="2"/>
      <c r="AA48" s="14"/>
      <c r="AB48" s="14"/>
      <c r="AC48" s="14"/>
      <c r="AD48" s="2"/>
      <c r="AE48" s="2"/>
      <c r="AF48" s="2"/>
      <c r="AG48" s="2"/>
      <c r="AH48" s="2"/>
      <c r="AI48" s="14"/>
      <c r="AJ48" s="14"/>
      <c r="AK48" s="2"/>
      <c r="AL48" s="1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2:123" customFormat="false" ht="12" customHeight="1">
      <c r="B49" s="58" t="s">
        <v>321</v>
      </c>
      <c r="C49" s="65">
        <f>A!J68</f>
        <v>141</v>
      </c>
      <c r="D49" s="65">
        <f>A!D68</f>
        <v>141</v>
      </c>
      <c r="E49" s="65">
        <f>A!C68</f>
        <v>132.917</v>
      </c>
      <c r="F49" s="65">
        <f>A!B68</f>
        <v>136</v>
      </c>
      <c r="G49" s="65">
        <f>A!K68</f>
        <v>140.2495419</v>
      </c>
      <c r="H49" s="65">
        <f>A!E68</f>
        <v>140.872703999999</v>
      </c>
      <c r="I49" s="66">
        <f>A!F68</f>
        <v>139.40357800000001</v>
      </c>
      <c r="J49" s="65">
        <f t="shared" si="6"/>
        <v>132.917</v>
      </c>
      <c r="K49" s="65">
        <f t="shared" si="7"/>
        <v>141</v>
      </c>
      <c r="L49" s="67">
        <f t="shared" si="8"/>
        <v>5.7236830793673719E-2</v>
      </c>
      <c r="M49" s="65">
        <f>A!G68</f>
        <v>141.220257794102</v>
      </c>
      <c r="N49" s="65">
        <f>A!H68</f>
        <v>141.1</v>
      </c>
      <c r="O49" s="66">
        <f>A!I68</f>
        <v>141.1</v>
      </c>
      <c r="P49" s="154"/>
      <c r="Q49" s="289" t="str">
        <f>A!L68</f>
        <v/>
      </c>
      <c r="R49" s="2"/>
      <c r="S49" s="14"/>
      <c r="T49" s="14"/>
      <c r="U49" s="14"/>
      <c r="V49" s="14"/>
      <c r="W49" s="2"/>
      <c r="X49" s="2"/>
      <c r="Y49" s="2"/>
      <c r="Z49" s="2"/>
      <c r="AA49" s="14"/>
      <c r="AB49" s="14"/>
      <c r="AC49" s="14"/>
      <c r="AD49" s="2"/>
      <c r="AE49" s="2"/>
      <c r="AF49" s="2"/>
      <c r="AG49" s="2"/>
      <c r="AH49" s="2"/>
      <c r="AI49" s="14"/>
      <c r="AJ49" s="14"/>
      <c r="AK49" s="2"/>
      <c r="AL49" s="1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2:123" customFormat="false" ht="12" customHeight="1">
      <c r="B50" s="58" t="s">
        <v>322</v>
      </c>
      <c r="C50" s="65">
        <f>A!J69</f>
        <v>129</v>
      </c>
      <c r="D50" s="65">
        <f>A!D69</f>
        <v>129</v>
      </c>
      <c r="E50" s="65">
        <f>A!C69</f>
        <v>119.05200000000001</v>
      </c>
      <c r="F50" s="65">
        <f>A!B69</f>
        <v>121</v>
      </c>
      <c r="G50" s="65">
        <f>A!K69</f>
        <v>128.27630229999997</v>
      </c>
      <c r="H50" s="65">
        <f>A!E69</f>
        <v>129.11136000000201</v>
      </c>
      <c r="I50" s="66">
        <f>A!F69</f>
        <v>128.28627700000001</v>
      </c>
      <c r="J50" s="65">
        <f t="shared" si="6"/>
        <v>119.05200000000001</v>
      </c>
      <c r="K50" s="65">
        <f t="shared" si="7"/>
        <v>129.11136000000201</v>
      </c>
      <c r="L50" s="67">
        <f t="shared" si="8"/>
        <v>7.7792824818825573E-2</v>
      </c>
      <c r="M50" s="65">
        <f>A!G69</f>
        <v>129.30961208092901</v>
      </c>
      <c r="N50" s="65">
        <f>A!H69</f>
        <v>129.19999999999999</v>
      </c>
      <c r="O50" s="66">
        <f>A!I69</f>
        <v>129.19999999999999</v>
      </c>
      <c r="P50" s="154"/>
      <c r="Q50" s="289" t="str">
        <f>A!L69</f>
        <v/>
      </c>
      <c r="R50" s="2"/>
      <c r="S50" s="14"/>
      <c r="T50" s="14"/>
      <c r="U50" s="14"/>
      <c r="V50" s="14"/>
      <c r="W50" s="2"/>
      <c r="X50" s="2"/>
      <c r="Y50" s="2"/>
      <c r="Z50" s="2"/>
      <c r="AA50" s="14"/>
      <c r="AB50" s="14"/>
      <c r="AC50" s="14"/>
      <c r="AD50" s="2"/>
      <c r="AE50" s="2"/>
      <c r="AF50" s="2"/>
      <c r="AG50" s="2"/>
      <c r="AH50" s="2"/>
      <c r="AI50" s="14"/>
      <c r="AJ50" s="14"/>
      <c r="AK50" s="2"/>
      <c r="AL50" s="14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2:123" customFormat="false" ht="12" customHeight="1">
      <c r="B51" s="58" t="s">
        <v>323</v>
      </c>
      <c r="C51" s="65">
        <f>A!J70</f>
        <v>149</v>
      </c>
      <c r="D51" s="65">
        <f>A!D70</f>
        <v>150</v>
      </c>
      <c r="E51" s="65">
        <f>A!C70</f>
        <v>141.678</v>
      </c>
      <c r="F51" s="65">
        <f>A!B70</f>
        <v>145</v>
      </c>
      <c r="G51" s="65">
        <f>A!K70</f>
        <v>148.53664790000002</v>
      </c>
      <c r="H51" s="65">
        <f>A!E70</f>
        <v>149.35737599999999</v>
      </c>
      <c r="I51" s="66">
        <f>A!F70</f>
        <v>147.97601</v>
      </c>
      <c r="J51" s="65">
        <f t="shared" si="6"/>
        <v>141.678</v>
      </c>
      <c r="K51" s="65">
        <f t="shared" si="7"/>
        <v>150</v>
      </c>
      <c r="L51" s="67">
        <f t="shared" si="8"/>
        <v>5.5815514630780966E-2</v>
      </c>
      <c r="M51" s="65">
        <f>A!G70</f>
        <v>149.09832964991801</v>
      </c>
      <c r="N51" s="65">
        <f>A!H70</f>
        <v>149.30000000000001</v>
      </c>
      <c r="O51" s="66">
        <f>A!I70</f>
        <v>149.30000000000001</v>
      </c>
      <c r="P51" s="154"/>
      <c r="Q51" s="289" t="str">
        <f>A!L70</f>
        <v/>
      </c>
      <c r="R51" s="2"/>
      <c r="S51" s="14"/>
      <c r="T51" s="14"/>
      <c r="U51" s="14"/>
      <c r="V51" s="14"/>
      <c r="W51" s="2"/>
      <c r="X51" s="2"/>
      <c r="Y51" s="2"/>
      <c r="Z51" s="2"/>
      <c r="AA51" s="14"/>
      <c r="AB51" s="14"/>
      <c r="AC51" s="14"/>
      <c r="AD51" s="2"/>
      <c r="AE51" s="2"/>
      <c r="AF51" s="2"/>
      <c r="AG51" s="2"/>
      <c r="AH51" s="2"/>
      <c r="AI51" s="14"/>
      <c r="AJ51" s="14"/>
      <c r="AK51" s="2"/>
      <c r="AL51" s="1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2:123" customFormat="false" ht="12" customHeight="1">
      <c r="B52" s="58" t="s">
        <v>324</v>
      </c>
      <c r="C52" s="65">
        <f>A!J71</f>
        <v>73</v>
      </c>
      <c r="D52" s="65">
        <f>A!D71</f>
        <v>73</v>
      </c>
      <c r="E52" s="65">
        <f>A!C71</f>
        <v>61.322000000000003</v>
      </c>
      <c r="F52" s="65">
        <f>A!B71</f>
        <v>63</v>
      </c>
      <c r="G52" s="65">
        <f>A!K71</f>
        <v>73.009598000000068</v>
      </c>
      <c r="H52" s="65">
        <f>A!E71</f>
        <v>73.158623999999307</v>
      </c>
      <c r="I52" s="66">
        <f>A!F71</f>
        <v>72.9774469999997</v>
      </c>
      <c r="J52" s="65">
        <f t="shared" si="6"/>
        <v>61.322000000000003</v>
      </c>
      <c r="K52" s="65">
        <f t="shared" si="7"/>
        <v>73.158623999999307</v>
      </c>
      <c r="L52" s="67">
        <f t="shared" si="8"/>
        <v>0.16084156566506377</v>
      </c>
      <c r="M52" s="65">
        <f>A!G71</f>
        <v>73.591822804360604</v>
      </c>
      <c r="N52" s="65">
        <f>A!H71</f>
        <v>73.2</v>
      </c>
      <c r="O52" s="66">
        <f>A!I71</f>
        <v>73.2</v>
      </c>
      <c r="P52" s="154"/>
      <c r="Q52" s="289" t="str">
        <f>A!L71</f>
        <v/>
      </c>
      <c r="R52" s="2"/>
      <c r="S52" s="14"/>
      <c r="T52" s="14"/>
      <c r="U52" s="14"/>
      <c r="V52" s="14"/>
      <c r="W52" s="2"/>
      <c r="X52" s="2"/>
      <c r="Y52" s="2"/>
      <c r="Z52" s="2"/>
      <c r="AA52" s="14"/>
      <c r="AB52" s="14"/>
      <c r="AC52" s="14"/>
      <c r="AD52" s="2"/>
      <c r="AE52" s="2"/>
      <c r="AF52" s="2"/>
      <c r="AG52" s="2"/>
      <c r="AH52" s="2"/>
      <c r="AI52" s="14"/>
      <c r="AJ52" s="14"/>
      <c r="AK52" s="2"/>
      <c r="AL52" s="1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2:123" customFormat="false" ht="12" customHeight="1">
      <c r="B53" s="58" t="s">
        <v>325</v>
      </c>
      <c r="C53" s="65">
        <f>A!J72</f>
        <v>118</v>
      </c>
      <c r="D53" s="65">
        <f>A!D72</f>
        <v>119</v>
      </c>
      <c r="E53" s="65">
        <f>A!C72</f>
        <v>110.813</v>
      </c>
      <c r="F53" s="65">
        <f>A!B72</f>
        <v>112</v>
      </c>
      <c r="G53" s="65">
        <f>A!K72</f>
        <v>118.38321940000013</v>
      </c>
      <c r="H53" s="65">
        <f>A!E72</f>
        <v>118.487040000001</v>
      </c>
      <c r="I53" s="66">
        <f>A!F72</f>
        <v>118.128714</v>
      </c>
      <c r="J53" s="65">
        <f t="shared" si="6"/>
        <v>110.813</v>
      </c>
      <c r="K53" s="65">
        <f t="shared" si="7"/>
        <v>119</v>
      </c>
      <c r="L53" s="67">
        <f t="shared" si="8"/>
        <v>6.8929915371032269E-2</v>
      </c>
      <c r="M53" s="65">
        <f>A!G72</f>
        <v>118.77281374757899</v>
      </c>
      <c r="N53" s="65">
        <f>A!H72</f>
        <v>118.6</v>
      </c>
      <c r="O53" s="66">
        <f>A!I72</f>
        <v>118.5</v>
      </c>
      <c r="P53" s="154"/>
      <c r="Q53" s="289" t="str">
        <f>A!L72</f>
        <v/>
      </c>
      <c r="R53" s="2"/>
      <c r="S53" s="14"/>
      <c r="T53" s="14"/>
      <c r="U53" s="14"/>
      <c r="V53" s="14"/>
      <c r="W53" s="2"/>
      <c r="X53" s="2"/>
      <c r="Y53" s="2"/>
      <c r="Z53" s="2"/>
      <c r="AA53" s="14"/>
      <c r="AB53" s="14"/>
      <c r="AC53" s="14"/>
      <c r="AD53" s="2"/>
      <c r="AE53" s="2"/>
      <c r="AF53" s="2"/>
      <c r="AG53" s="2"/>
      <c r="AH53" s="2"/>
      <c r="AI53" s="14"/>
      <c r="AJ53" s="14"/>
      <c r="AK53" s="2"/>
      <c r="AL53" s="1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2:123" customFormat="false" ht="12" customHeight="1">
      <c r="B54" s="58" t="s">
        <v>326</v>
      </c>
      <c r="C54" s="65">
        <f>A!J73</f>
        <v>139</v>
      </c>
      <c r="D54" s="65">
        <f>A!D73</f>
        <v>139</v>
      </c>
      <c r="E54" s="65">
        <f>A!C73</f>
        <v>135.05600000000001</v>
      </c>
      <c r="F54" s="65">
        <f>A!B73</f>
        <v>137</v>
      </c>
      <c r="G54" s="65">
        <f>A!K73</f>
        <v>139.11030349999984</v>
      </c>
      <c r="H54" s="65">
        <f>A!E73</f>
        <v>139.244448000002</v>
      </c>
      <c r="I54" s="66">
        <f>A!F73</f>
        <v>138.82096899999999</v>
      </c>
      <c r="J54" s="65">
        <f t="shared" si="6"/>
        <v>135.05600000000001</v>
      </c>
      <c r="K54" s="65">
        <f t="shared" si="7"/>
        <v>139.244448000002</v>
      </c>
      <c r="L54" s="67">
        <f t="shared" si="8"/>
        <v>3.0048789990971925E-2</v>
      </c>
      <c r="M54" s="65">
        <f>A!G73</f>
        <v>139.38824163170599</v>
      </c>
      <c r="N54" s="65">
        <f>A!H73</f>
        <v>139.4</v>
      </c>
      <c r="O54" s="66">
        <f>A!I73</f>
        <v>139.30000000000001</v>
      </c>
      <c r="P54" s="154"/>
      <c r="Q54" s="289" t="str">
        <f>A!L73</f>
        <v/>
      </c>
      <c r="R54" s="2"/>
      <c r="S54" s="14"/>
      <c r="T54" s="14"/>
      <c r="U54" s="14"/>
      <c r="V54" s="14"/>
      <c r="W54" s="2"/>
      <c r="X54" s="2"/>
      <c r="Y54" s="2"/>
      <c r="Z54" s="2"/>
      <c r="AA54" s="14"/>
      <c r="AB54" s="14"/>
      <c r="AC54" s="14"/>
      <c r="AD54" s="2"/>
      <c r="AE54" s="2"/>
      <c r="AF54" s="2"/>
      <c r="AG54" s="2"/>
      <c r="AH54" s="2"/>
      <c r="AI54" s="14"/>
      <c r="AJ54" s="14"/>
      <c r="AK54" s="2"/>
      <c r="AL54" s="1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2:123" customFormat="false" ht="12" customHeight="1">
      <c r="B55" s="58" t="s">
        <v>327</v>
      </c>
      <c r="C55" s="65">
        <f>A!J74</f>
        <v>18</v>
      </c>
      <c r="D55" s="65">
        <f>A!D74</f>
        <v>18</v>
      </c>
      <c r="E55" s="65">
        <f>A!C74</f>
        <v>14.151</v>
      </c>
      <c r="F55" s="65">
        <f>A!B74</f>
        <v>14</v>
      </c>
      <c r="G55" s="65">
        <f>A!K74</f>
        <v>18.033697419999992</v>
      </c>
      <c r="H55" s="65">
        <f>A!E74</f>
        <v>18.0235775999998</v>
      </c>
      <c r="I55" s="66">
        <f>A!F74</f>
        <v>18.143478999999999</v>
      </c>
      <c r="J55" s="65">
        <f t="shared" si="6"/>
        <v>14</v>
      </c>
      <c r="K55" s="65">
        <f t="shared" si="7"/>
        <v>18.143478999999999</v>
      </c>
      <c r="L55" s="67">
        <f t="shared" si="8"/>
        <v>0.22803791752128269</v>
      </c>
      <c r="M55" s="65">
        <f>A!G74</f>
        <v>18.170131726506799</v>
      </c>
      <c r="N55" s="65">
        <f>A!H74</f>
        <v>18</v>
      </c>
      <c r="O55" s="66">
        <f>A!I74</f>
        <v>18</v>
      </c>
      <c r="P55" s="154"/>
      <c r="Q55" s="289" t="str">
        <f>A!L74</f>
        <v/>
      </c>
      <c r="R55" s="2"/>
      <c r="S55" s="14"/>
      <c r="T55" s="14"/>
      <c r="U55" s="14"/>
      <c r="V55" s="14"/>
      <c r="W55" s="2"/>
      <c r="X55" s="2"/>
      <c r="Y55" s="2"/>
      <c r="Z55" s="2"/>
      <c r="AA55" s="14"/>
      <c r="AB55" s="14"/>
      <c r="AC55" s="14"/>
      <c r="AD55" s="2"/>
      <c r="AE55" s="2"/>
      <c r="AF55" s="2"/>
      <c r="AG55" s="2"/>
      <c r="AH55" s="2"/>
      <c r="AI55" s="14"/>
      <c r="AJ55" s="14"/>
      <c r="AK55" s="2"/>
      <c r="AL55" s="1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2:123" customFormat="false" ht="12" customHeight="1">
      <c r="B56" s="58" t="s">
        <v>328</v>
      </c>
      <c r="C56" s="65">
        <f>A!J75</f>
        <v>23</v>
      </c>
      <c r="D56" s="65">
        <f>A!D75</f>
        <v>23</v>
      </c>
      <c r="E56" s="65">
        <f>A!C75</f>
        <v>17.728000000000002</v>
      </c>
      <c r="F56" s="65">
        <f>A!B75</f>
        <v>18</v>
      </c>
      <c r="G56" s="65">
        <f>A!K75</f>
        <v>22.660677670000016</v>
      </c>
      <c r="H56" s="65">
        <f>A!E75</f>
        <v>22.625299199999901</v>
      </c>
      <c r="I56" s="66">
        <f>A!F75</f>
        <v>22.788388800000099</v>
      </c>
      <c r="J56" s="65">
        <f t="shared" si="6"/>
        <v>17.728000000000002</v>
      </c>
      <c r="K56" s="65">
        <f t="shared" si="7"/>
        <v>23</v>
      </c>
      <c r="L56" s="67">
        <f t="shared" si="8"/>
        <v>0.23101510365069064</v>
      </c>
      <c r="M56" s="65">
        <f>A!G75</f>
        <v>22.8210186982908</v>
      </c>
      <c r="N56" s="65">
        <f>A!H75</f>
        <v>22.6</v>
      </c>
      <c r="O56" s="66">
        <f>A!I75</f>
        <v>22.6</v>
      </c>
      <c r="P56" s="154"/>
      <c r="Q56" s="289" t="str">
        <f>A!L75</f>
        <v/>
      </c>
      <c r="R56" s="2"/>
      <c r="S56" s="14"/>
      <c r="T56" s="14"/>
      <c r="U56" s="14"/>
      <c r="V56" s="14"/>
      <c r="W56" s="2"/>
      <c r="X56" s="2"/>
      <c r="Y56" s="2"/>
      <c r="Z56" s="2"/>
      <c r="AA56" s="14"/>
      <c r="AB56" s="14"/>
      <c r="AC56" s="14"/>
      <c r="AD56" s="2"/>
      <c r="AE56" s="2"/>
      <c r="AF56" s="2"/>
      <c r="AG56" s="2"/>
      <c r="AH56" s="2"/>
      <c r="AI56" s="14"/>
      <c r="AJ56" s="14"/>
      <c r="AK56" s="2"/>
      <c r="AL56" s="1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2:123" customFormat="false" ht="12" customHeight="1" thickBot="1">
      <c r="B57" s="68" t="s">
        <v>329</v>
      </c>
      <c r="C57" s="70">
        <f>A!J76</f>
        <v>154</v>
      </c>
      <c r="D57" s="70">
        <f>A!D76</f>
        <v>153</v>
      </c>
      <c r="E57" s="70">
        <f>A!C76</f>
        <v>149.15100000000001</v>
      </c>
      <c r="F57" s="70">
        <f>A!B76</f>
        <v>151</v>
      </c>
      <c r="G57" s="71">
        <f>A!K76</f>
        <v>153.35481159999983</v>
      </c>
      <c r="H57" s="70">
        <f>A!E76</f>
        <v>154.56</v>
      </c>
      <c r="I57" s="72">
        <f>A!F76</f>
        <v>154.56</v>
      </c>
      <c r="J57" s="70">
        <f t="shared" si="6"/>
        <v>149.15100000000001</v>
      </c>
      <c r="K57" s="70">
        <f t="shared" si="7"/>
        <v>154.56</v>
      </c>
      <c r="L57" s="73">
        <f t="shared" si="8"/>
        <v>3.5018524411961835E-2</v>
      </c>
      <c r="M57" s="70">
        <f>A!G76</f>
        <v>154.46110568132201</v>
      </c>
      <c r="N57" s="70">
        <f>A!H76</f>
        <v>154.6</v>
      </c>
      <c r="O57" s="72">
        <f>A!I76</f>
        <v>154.6</v>
      </c>
      <c r="P57" s="154"/>
      <c r="Q57" s="289" t="str">
        <f>A!L76</f>
        <v/>
      </c>
      <c r="R57" s="2"/>
      <c r="S57" s="14"/>
      <c r="T57" s="14"/>
      <c r="U57" s="14"/>
      <c r="V57" s="14"/>
      <c r="W57" s="2"/>
      <c r="X57" s="2"/>
      <c r="Y57" s="2"/>
      <c r="Z57" s="2"/>
      <c r="AA57" s="14"/>
      <c r="AB57" s="14"/>
      <c r="AC57" s="14"/>
      <c r="AD57" s="2"/>
      <c r="AE57" s="2"/>
      <c r="AF57" s="2"/>
      <c r="AG57" s="2"/>
      <c r="AH57" s="2"/>
      <c r="AI57" s="14"/>
      <c r="AJ57" s="14"/>
      <c r="AK57" s="2"/>
      <c r="AL57" s="1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2:123" customFormat="false" ht="12" customHeight="1" thickTop="1">
      <c r="B58" s="74" t="s">
        <v>55</v>
      </c>
      <c r="C58" s="65"/>
      <c r="D58" s="65"/>
      <c r="E58" s="65"/>
      <c r="F58" s="65"/>
      <c r="G58" s="65"/>
      <c r="H58" s="65"/>
      <c r="I58" s="61"/>
      <c r="J58" s="56" t="s">
        <v>152</v>
      </c>
      <c r="K58" s="54"/>
      <c r="L58" s="67"/>
      <c r="M58" s="65"/>
      <c r="N58" s="65"/>
      <c r="O58" s="61"/>
      <c r="P58" s="153"/>
      <c r="Q58" s="293">
        <f>YourData!$J$5</f>
        <v>40179</v>
      </c>
      <c r="R58" s="2"/>
      <c r="S58" s="14"/>
      <c r="T58" s="14"/>
      <c r="U58" s="14"/>
      <c r="V58" s="14"/>
      <c r="W58" s="2"/>
      <c r="X58" s="2"/>
      <c r="Y58" s="2"/>
      <c r="Z58" s="2"/>
      <c r="AA58" s="14"/>
      <c r="AB58" s="14"/>
      <c r="AC58" s="14"/>
      <c r="AD58" s="2"/>
      <c r="AE58" s="2"/>
      <c r="AF58" s="2"/>
      <c r="AG58" s="2"/>
      <c r="AH58" s="2"/>
      <c r="AI58" s="14"/>
      <c r="AJ58" s="14"/>
      <c r="AK58" s="2"/>
      <c r="AL58" s="1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2:123" customFormat="false" ht="12" customHeight="1">
      <c r="B59" s="58"/>
      <c r="C59" s="59" t="s">
        <v>41</v>
      </c>
      <c r="D59" s="59" t="s">
        <v>153</v>
      </c>
      <c r="E59" s="59" t="s">
        <v>154</v>
      </c>
      <c r="F59" s="59" t="s">
        <v>154</v>
      </c>
      <c r="G59" s="59" t="s">
        <v>42</v>
      </c>
      <c r="H59" s="59" t="s">
        <v>155</v>
      </c>
      <c r="I59" s="60" t="s">
        <v>156</v>
      </c>
      <c r="J59" s="54"/>
      <c r="K59" s="54"/>
      <c r="L59" s="60" t="s">
        <v>157</v>
      </c>
      <c r="M59" s="54"/>
      <c r="N59" s="54" t="s">
        <v>158</v>
      </c>
      <c r="O59" s="61"/>
      <c r="P59" s="153"/>
      <c r="Q59" s="291" t="str">
        <f>A!$L$21</f>
        <v>Tested Prg</v>
      </c>
      <c r="R59" s="2"/>
      <c r="S59" s="13"/>
      <c r="T59" s="13"/>
      <c r="U59" s="13"/>
      <c r="V59" s="14"/>
      <c r="W59" s="2"/>
      <c r="X59" s="2"/>
      <c r="Y59" s="2"/>
      <c r="Z59" s="2"/>
      <c r="AA59" s="14"/>
      <c r="AB59" s="14"/>
      <c r="AC59" s="13"/>
      <c r="AD59" s="2"/>
      <c r="AE59" s="2"/>
      <c r="AF59" s="2"/>
      <c r="AG59" s="2"/>
      <c r="AH59" s="2"/>
      <c r="AI59" s="14"/>
      <c r="AJ59" s="14"/>
      <c r="AK59" s="2"/>
      <c r="AL59" s="14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2:123" customFormat="false" ht="12" customHeight="1">
      <c r="B60" s="62"/>
      <c r="C60" s="63" t="s">
        <v>159</v>
      </c>
      <c r="D60" s="63" t="s">
        <v>159</v>
      </c>
      <c r="E60" s="63" t="s">
        <v>61</v>
      </c>
      <c r="F60" s="63" t="s">
        <v>43</v>
      </c>
      <c r="G60" s="63" t="s">
        <v>160</v>
      </c>
      <c r="H60" s="63" t="s">
        <v>161</v>
      </c>
      <c r="I60" s="64" t="s">
        <v>161</v>
      </c>
      <c r="J60" s="63" t="s">
        <v>162</v>
      </c>
      <c r="K60" s="63" t="s">
        <v>163</v>
      </c>
      <c r="L60" s="64" t="s">
        <v>164</v>
      </c>
      <c r="M60" s="63" t="s">
        <v>161</v>
      </c>
      <c r="N60" s="63" t="s">
        <v>49</v>
      </c>
      <c r="O60" s="64" t="s">
        <v>50</v>
      </c>
      <c r="P60" s="228"/>
      <c r="Q60" s="292" t="str">
        <f>A!$L$22</f>
        <v>Org</v>
      </c>
      <c r="R60" s="2"/>
      <c r="S60" s="13"/>
      <c r="T60" s="13"/>
      <c r="U60" s="13"/>
      <c r="V60" s="14"/>
      <c r="W60" s="2"/>
      <c r="X60" s="2"/>
      <c r="Y60" s="2"/>
      <c r="Z60" s="2"/>
      <c r="AA60" s="14"/>
      <c r="AB60" s="14"/>
      <c r="AC60" s="13"/>
      <c r="AD60" s="2"/>
      <c r="AE60" s="2"/>
      <c r="AF60" s="2"/>
      <c r="AG60" s="2"/>
      <c r="AH60" s="2"/>
      <c r="AI60" s="14"/>
      <c r="AJ60" s="14"/>
      <c r="AK60" s="2"/>
      <c r="AL60" s="1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2:123" customFormat="false" ht="12" customHeight="1">
      <c r="B61" s="58" t="s">
        <v>330</v>
      </c>
      <c r="C61" s="65">
        <f>A!J83</f>
        <v>68</v>
      </c>
      <c r="D61" s="65">
        <f>A!D83</f>
        <v>68</v>
      </c>
      <c r="E61" s="65">
        <f>A!C83</f>
        <v>68.174000000000007</v>
      </c>
      <c r="F61" s="65">
        <f>A!B83</f>
        <v>67</v>
      </c>
      <c r="G61" s="65"/>
      <c r="H61" s="65">
        <f>A!E83</f>
        <v>67.451999999999799</v>
      </c>
      <c r="I61" s="66">
        <f>A!F83</f>
        <v>66.848611200000704</v>
      </c>
      <c r="J61" s="65">
        <f t="shared" ref="J61:J74" si="9">MINA(C61:I61)</f>
        <v>66.848611200000704</v>
      </c>
      <c r="K61" s="65">
        <f t="shared" ref="K61:K74" si="10">MAXA(C61:I61)</f>
        <v>68.174000000000007</v>
      </c>
      <c r="L61" s="67">
        <f t="shared" ref="L61:L74" si="11">(K61-J61)/M61</f>
        <v>1.9593974281506683E-2</v>
      </c>
      <c r="M61" s="65">
        <f>A!G83</f>
        <v>67.642673250328798</v>
      </c>
      <c r="N61" s="65">
        <f>A!H83</f>
        <v>67.599999999999994</v>
      </c>
      <c r="O61" s="66">
        <f>A!I83</f>
        <v>67.599999999999994</v>
      </c>
      <c r="P61" s="154"/>
      <c r="Q61" s="289" t="str">
        <f>A!L83</f>
        <v/>
      </c>
      <c r="R61" s="2"/>
      <c r="S61" s="14"/>
      <c r="T61" s="14"/>
      <c r="U61" s="14"/>
      <c r="V61" s="14"/>
      <c r="W61" s="2"/>
      <c r="X61" s="2"/>
      <c r="Y61" s="2"/>
      <c r="Z61" s="2"/>
      <c r="AA61" s="14"/>
      <c r="AB61" s="14"/>
      <c r="AC61" s="14"/>
      <c r="AD61" s="2"/>
      <c r="AE61" s="2"/>
      <c r="AF61" s="2"/>
      <c r="AG61" s="2"/>
      <c r="AH61" s="2"/>
      <c r="AI61" s="14"/>
      <c r="AJ61" s="14"/>
      <c r="AK61" s="2"/>
      <c r="AL61" s="1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2:123" customFormat="false" ht="12" customHeight="1">
      <c r="B62" s="58" t="s">
        <v>317</v>
      </c>
      <c r="C62" s="65">
        <f>A!J84</f>
        <v>60</v>
      </c>
      <c r="D62" s="65">
        <f>A!D84</f>
        <v>61</v>
      </c>
      <c r="E62" s="65">
        <f>A!C84</f>
        <v>62.412999999999997</v>
      </c>
      <c r="F62" s="65">
        <f>A!B84</f>
        <v>60</v>
      </c>
      <c r="G62" s="65"/>
      <c r="H62" s="65">
        <f>A!E84</f>
        <v>59.956579200000903</v>
      </c>
      <c r="I62" s="66">
        <f>A!F84</f>
        <v>59.474650000000103</v>
      </c>
      <c r="J62" s="65">
        <f t="shared" si="9"/>
        <v>59.474650000000103</v>
      </c>
      <c r="K62" s="65">
        <f t="shared" si="10"/>
        <v>62.412999999999997</v>
      </c>
      <c r="L62" s="67">
        <f t="shared" si="11"/>
        <v>4.8837423045188594E-2</v>
      </c>
      <c r="M62" s="65">
        <f>A!G84</f>
        <v>60.165950961029999</v>
      </c>
      <c r="N62" s="65">
        <f>A!H84</f>
        <v>60.1</v>
      </c>
      <c r="O62" s="66">
        <f>A!I84</f>
        <v>60.1</v>
      </c>
      <c r="P62" s="154"/>
      <c r="Q62" s="289" t="str">
        <f>A!L84</f>
        <v/>
      </c>
      <c r="R62" s="2"/>
      <c r="S62" s="14"/>
      <c r="T62" s="14"/>
      <c r="U62" s="14"/>
      <c r="V62" s="14"/>
      <c r="W62" s="2"/>
      <c r="X62" s="2"/>
      <c r="Y62" s="2"/>
      <c r="Z62" s="2"/>
      <c r="AA62" s="14"/>
      <c r="AB62" s="14"/>
      <c r="AC62" s="14"/>
      <c r="AD62" s="2"/>
      <c r="AE62" s="2"/>
      <c r="AF62" s="2"/>
      <c r="AG62" s="2"/>
      <c r="AH62" s="2"/>
      <c r="AI62" s="14"/>
      <c r="AJ62" s="14"/>
      <c r="AK62" s="2"/>
      <c r="AL62" s="14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2:123" customFormat="false" ht="12" customHeight="1">
      <c r="B63" s="58" t="s">
        <v>318</v>
      </c>
      <c r="C63" s="65">
        <f>A!J85</f>
        <v>55</v>
      </c>
      <c r="D63" s="65">
        <f>A!D85</f>
        <v>55</v>
      </c>
      <c r="E63" s="65">
        <f>A!C85</f>
        <v>51.454999999999998</v>
      </c>
      <c r="F63" s="65">
        <f>A!B85</f>
        <v>55</v>
      </c>
      <c r="G63" s="65"/>
      <c r="H63" s="65">
        <f>A!E85</f>
        <v>54.784598400000597</v>
      </c>
      <c r="I63" s="66">
        <f>A!F85</f>
        <v>54.234699800000101</v>
      </c>
      <c r="J63" s="65">
        <f t="shared" si="9"/>
        <v>51.454999999999998</v>
      </c>
      <c r="K63" s="65">
        <f t="shared" si="10"/>
        <v>55</v>
      </c>
      <c r="L63" s="67">
        <f t="shared" si="11"/>
        <v>6.4574009287416634E-2</v>
      </c>
      <c r="M63" s="65">
        <f>A!G85</f>
        <v>54.898248368338599</v>
      </c>
      <c r="N63" s="65">
        <f>A!H85</f>
        <v>54.9</v>
      </c>
      <c r="O63" s="66">
        <f>A!I85</f>
        <v>54.9</v>
      </c>
      <c r="P63" s="154"/>
      <c r="Q63" s="289" t="str">
        <f>A!L85</f>
        <v/>
      </c>
      <c r="R63" s="2"/>
      <c r="S63" s="14"/>
      <c r="T63" s="14"/>
      <c r="U63" s="14"/>
      <c r="V63" s="14"/>
      <c r="W63" s="2"/>
      <c r="X63" s="2"/>
      <c r="Y63" s="2"/>
      <c r="Z63" s="2"/>
      <c r="AA63" s="14"/>
      <c r="AB63" s="14"/>
      <c r="AC63" s="14"/>
      <c r="AD63" s="2"/>
      <c r="AE63" s="2"/>
      <c r="AF63" s="2"/>
      <c r="AG63" s="2"/>
      <c r="AH63" s="2"/>
      <c r="AI63" s="14"/>
      <c r="AJ63" s="14"/>
      <c r="AK63" s="2"/>
      <c r="AL63" s="14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2:123" customFormat="false" ht="12" customHeight="1">
      <c r="B64" s="58" t="s">
        <v>319</v>
      </c>
      <c r="C64" s="65">
        <f>A!J86</f>
        <v>5</v>
      </c>
      <c r="D64" s="65">
        <f>A!D86</f>
        <v>5</v>
      </c>
      <c r="E64" s="65">
        <f>A!C86</f>
        <v>3.9049999999999998</v>
      </c>
      <c r="F64" s="65">
        <f>A!B86</f>
        <v>5</v>
      </c>
      <c r="G64" s="65"/>
      <c r="H64" s="65">
        <f>A!E86</f>
        <v>4.8176217600000104</v>
      </c>
      <c r="I64" s="66">
        <f>A!F86</f>
        <v>4.8782944199999996</v>
      </c>
      <c r="J64" s="65">
        <f t="shared" si="9"/>
        <v>3.9049999999999998</v>
      </c>
      <c r="K64" s="65">
        <f t="shared" si="10"/>
        <v>5</v>
      </c>
      <c r="L64" s="67">
        <f t="shared" si="11"/>
        <v>0.224056139782395</v>
      </c>
      <c r="M64" s="65">
        <f>A!G86</f>
        <v>4.8871680154066404</v>
      </c>
      <c r="N64" s="65">
        <f>A!H86</f>
        <v>4.8</v>
      </c>
      <c r="O64" s="66">
        <f>A!I86</f>
        <v>4.8</v>
      </c>
      <c r="P64" s="154"/>
      <c r="Q64" s="289" t="str">
        <f>A!L86</f>
        <v/>
      </c>
      <c r="R64" s="2"/>
      <c r="S64" s="14"/>
      <c r="T64" s="14"/>
      <c r="U64" s="14"/>
      <c r="V64" s="14"/>
      <c r="W64" s="2"/>
      <c r="X64" s="2"/>
      <c r="Y64" s="2"/>
      <c r="Z64" s="2"/>
      <c r="AA64" s="14"/>
      <c r="AB64" s="14"/>
      <c r="AC64" s="14"/>
      <c r="AD64" s="2"/>
      <c r="AE64" s="2"/>
      <c r="AF64" s="2"/>
      <c r="AG64" s="2"/>
      <c r="AH64" s="2"/>
      <c r="AI64" s="14"/>
      <c r="AJ64" s="14"/>
      <c r="AK64" s="2"/>
      <c r="AL64" s="14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2:123" customFormat="false" ht="12" customHeight="1">
      <c r="B65" s="58" t="s">
        <v>320</v>
      </c>
      <c r="C65" s="65">
        <f>A!J87</f>
        <v>4</v>
      </c>
      <c r="D65" s="65">
        <f>A!D87</f>
        <v>4</v>
      </c>
      <c r="E65" s="65">
        <f>A!C87</f>
        <v>3.262</v>
      </c>
      <c r="F65" s="65">
        <f>A!B87</f>
        <v>4</v>
      </c>
      <c r="G65" s="65"/>
      <c r="H65" s="65">
        <f>A!E87</f>
        <v>3.8079148599999999</v>
      </c>
      <c r="I65" s="66">
        <f>A!F87</f>
        <v>3.8564617899999898</v>
      </c>
      <c r="J65" s="65">
        <f t="shared" si="9"/>
        <v>3.262</v>
      </c>
      <c r="K65" s="65">
        <f t="shared" si="10"/>
        <v>4</v>
      </c>
      <c r="L65" s="67">
        <f t="shared" si="11"/>
        <v>0.1913344042306612</v>
      </c>
      <c r="M65" s="65">
        <f>A!G87</f>
        <v>3.85712126874115</v>
      </c>
      <c r="N65" s="65">
        <f>A!H87</f>
        <v>3.8</v>
      </c>
      <c r="O65" s="66">
        <f>A!I87</f>
        <v>3.8</v>
      </c>
      <c r="P65" s="154"/>
      <c r="Q65" s="289" t="str">
        <f>A!L87</f>
        <v/>
      </c>
      <c r="R65" s="2"/>
      <c r="S65" s="14"/>
      <c r="T65" s="14"/>
      <c r="U65" s="14"/>
      <c r="V65" s="14"/>
      <c r="W65" s="2"/>
      <c r="X65" s="2"/>
      <c r="Y65" s="2"/>
      <c r="Z65" s="2"/>
      <c r="AA65" s="14"/>
      <c r="AB65" s="14"/>
      <c r="AC65" s="14"/>
      <c r="AD65" s="2"/>
      <c r="AE65" s="2"/>
      <c r="AF65" s="2"/>
      <c r="AG65" s="2"/>
      <c r="AH65" s="2"/>
      <c r="AI65" s="14"/>
      <c r="AJ65" s="14"/>
      <c r="AK65" s="2"/>
      <c r="AL65" s="14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customFormat="false" ht="12" customHeight="1">
      <c r="B66" s="58" t="s">
        <v>321</v>
      </c>
      <c r="C66" s="65">
        <f>A!J88</f>
        <v>66</v>
      </c>
      <c r="D66" s="65">
        <f>A!D88</f>
        <v>66</v>
      </c>
      <c r="E66" s="65">
        <f>A!C88</f>
        <v>62.412999999999997</v>
      </c>
      <c r="F66" s="65">
        <f>A!B88</f>
        <v>65</v>
      </c>
      <c r="G66" s="65"/>
      <c r="H66" s="65">
        <f>A!E88</f>
        <v>66.149059200000394</v>
      </c>
      <c r="I66" s="66">
        <f>A!F88</f>
        <v>65.459075199999901</v>
      </c>
      <c r="J66" s="65">
        <f t="shared" si="9"/>
        <v>62.412999999999997</v>
      </c>
      <c r="K66" s="65">
        <f t="shared" si="10"/>
        <v>66.149059200000394</v>
      </c>
      <c r="L66" s="67">
        <f t="shared" si="11"/>
        <v>5.6340517250518231E-2</v>
      </c>
      <c r="M66" s="65">
        <f>A!G88</f>
        <v>66.312121051143393</v>
      </c>
      <c r="N66" s="65">
        <f>A!H88</f>
        <v>66.3</v>
      </c>
      <c r="O66" s="66">
        <f>A!I88</f>
        <v>66.2</v>
      </c>
      <c r="P66" s="154"/>
      <c r="Q66" s="289" t="str">
        <f>A!L88</f>
        <v/>
      </c>
      <c r="R66" s="2"/>
      <c r="S66" s="14"/>
      <c r="T66" s="14"/>
      <c r="U66" s="14"/>
      <c r="V66" s="14"/>
      <c r="W66" s="2"/>
      <c r="X66" s="2"/>
      <c r="Y66" s="2"/>
      <c r="Z66" s="2"/>
      <c r="AA66" s="14"/>
      <c r="AB66" s="14"/>
      <c r="AC66" s="14"/>
      <c r="AD66" s="2"/>
      <c r="AE66" s="2"/>
      <c r="AF66" s="2"/>
      <c r="AG66" s="2"/>
      <c r="AH66" s="2"/>
      <c r="AI66" s="14"/>
      <c r="AJ66" s="14"/>
      <c r="AK66" s="2"/>
      <c r="AL66" s="14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customFormat="false" ht="12" customHeight="1">
      <c r="B67" s="58" t="s">
        <v>322</v>
      </c>
      <c r="C67" s="65">
        <f>A!J89</f>
        <v>61</v>
      </c>
      <c r="D67" s="65">
        <f>A!D89</f>
        <v>61</v>
      </c>
      <c r="E67" s="65">
        <f>A!C89</f>
        <v>55.902999999999999</v>
      </c>
      <c r="F67" s="65">
        <f>A!B89</f>
        <v>60</v>
      </c>
      <c r="G67" s="65"/>
      <c r="H67" s="65">
        <f>A!E89</f>
        <v>60.626227200000699</v>
      </c>
      <c r="I67" s="66">
        <f>A!F89</f>
        <v>60.238771900000003</v>
      </c>
      <c r="J67" s="65">
        <f t="shared" si="9"/>
        <v>55.902999999999999</v>
      </c>
      <c r="K67" s="65">
        <f t="shared" si="10"/>
        <v>61</v>
      </c>
      <c r="L67" s="67">
        <f t="shared" si="11"/>
        <v>8.394366085816389E-2</v>
      </c>
      <c r="M67" s="65">
        <f>A!G89</f>
        <v>60.719296107566599</v>
      </c>
      <c r="N67" s="65">
        <f>A!H89</f>
        <v>60.7</v>
      </c>
      <c r="O67" s="66">
        <f>A!I89</f>
        <v>60.7</v>
      </c>
      <c r="P67" s="154"/>
      <c r="Q67" s="289" t="str">
        <f>A!L89</f>
        <v/>
      </c>
      <c r="R67" s="2"/>
      <c r="S67" s="14"/>
      <c r="T67" s="14"/>
      <c r="U67" s="14"/>
      <c r="V67" s="14"/>
      <c r="W67" s="2"/>
      <c r="X67" s="2"/>
      <c r="Y67" s="2"/>
      <c r="Z67" s="2"/>
      <c r="AA67" s="14"/>
      <c r="AB67" s="14"/>
      <c r="AC67" s="14"/>
      <c r="AD67" s="2"/>
      <c r="AE67" s="2"/>
      <c r="AF67" s="2"/>
      <c r="AG67" s="2"/>
      <c r="AH67" s="2"/>
      <c r="AI67" s="14"/>
      <c r="AJ67" s="14"/>
      <c r="AK67" s="2"/>
      <c r="AL67" s="1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customFormat="false" ht="12" customHeight="1">
      <c r="B68" s="58" t="s">
        <v>323</v>
      </c>
      <c r="C68" s="65">
        <f>A!J90</f>
        <v>70</v>
      </c>
      <c r="D68" s="65">
        <f>A!D90</f>
        <v>70</v>
      </c>
      <c r="E68" s="65">
        <f>A!C90</f>
        <v>66.527000000000001</v>
      </c>
      <c r="F68" s="65">
        <f>A!B90</f>
        <v>69</v>
      </c>
      <c r="G68" s="65"/>
      <c r="H68" s="65">
        <f>A!E90</f>
        <v>70.132607999999294</v>
      </c>
      <c r="I68" s="66">
        <f>A!F90</f>
        <v>69.484329999999801</v>
      </c>
      <c r="J68" s="65">
        <f t="shared" si="9"/>
        <v>66.527000000000001</v>
      </c>
      <c r="K68" s="65">
        <f t="shared" si="10"/>
        <v>70.132607999999294</v>
      </c>
      <c r="L68" s="67">
        <f t="shared" si="11"/>
        <v>5.150030619160828E-2</v>
      </c>
      <c r="M68" s="65">
        <f>A!G90</f>
        <v>70.011389574744101</v>
      </c>
      <c r="N68" s="65">
        <f>A!H90</f>
        <v>70.099999999999994</v>
      </c>
      <c r="O68" s="66">
        <f>A!I90</f>
        <v>70.099999999999994</v>
      </c>
      <c r="P68" s="154"/>
      <c r="Q68" s="289" t="str">
        <f>A!L90</f>
        <v/>
      </c>
      <c r="R68" s="2"/>
      <c r="S68" s="14"/>
      <c r="T68" s="14"/>
      <c r="U68" s="14"/>
      <c r="V68" s="14"/>
      <c r="W68" s="2"/>
      <c r="X68" s="2"/>
      <c r="Y68" s="2"/>
      <c r="Z68" s="2"/>
      <c r="AA68" s="14"/>
      <c r="AB68" s="14"/>
      <c r="AC68" s="14"/>
      <c r="AD68" s="2"/>
      <c r="AE68" s="2"/>
      <c r="AF68" s="2"/>
      <c r="AG68" s="2"/>
      <c r="AH68" s="2"/>
      <c r="AI68" s="14"/>
      <c r="AJ68" s="14"/>
      <c r="AK68" s="2"/>
      <c r="AL68" s="1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customFormat="false" ht="12" customHeight="1">
      <c r="B69" s="58" t="s">
        <v>324</v>
      </c>
      <c r="C69" s="65">
        <f>A!J91</f>
        <v>34</v>
      </c>
      <c r="D69" s="65">
        <f>A!D91</f>
        <v>34</v>
      </c>
      <c r="E69" s="65">
        <f>A!C91</f>
        <v>28.795000000000002</v>
      </c>
      <c r="F69" s="65">
        <f>A!B91</f>
        <v>34</v>
      </c>
      <c r="G69" s="65"/>
      <c r="H69" s="65">
        <f>A!E91</f>
        <v>34.3527071999996</v>
      </c>
      <c r="I69" s="66">
        <f>A!F91</f>
        <v>34.267610300000001</v>
      </c>
      <c r="J69" s="65">
        <f t="shared" si="9"/>
        <v>28.795000000000002</v>
      </c>
      <c r="K69" s="65">
        <f t="shared" si="10"/>
        <v>34.3527071999996</v>
      </c>
      <c r="L69" s="67">
        <f t="shared" si="11"/>
        <v>0.16083115589336594</v>
      </c>
      <c r="M69" s="65">
        <f>A!G91</f>
        <v>34.5561602733519</v>
      </c>
      <c r="N69" s="65">
        <f>A!H91</f>
        <v>34.4</v>
      </c>
      <c r="O69" s="66">
        <f>A!I91</f>
        <v>34.4</v>
      </c>
      <c r="P69" s="154"/>
      <c r="Q69" s="289" t="str">
        <f>A!L91</f>
        <v/>
      </c>
      <c r="R69" s="2"/>
      <c r="S69" s="14"/>
      <c r="T69" s="14"/>
      <c r="U69" s="14"/>
      <c r="V69" s="14"/>
      <c r="W69" s="2"/>
      <c r="X69" s="2"/>
      <c r="Y69" s="2"/>
      <c r="Z69" s="2"/>
      <c r="AA69" s="14"/>
      <c r="AB69" s="14"/>
      <c r="AC69" s="14"/>
      <c r="AD69" s="2"/>
      <c r="AE69" s="2"/>
      <c r="AF69" s="2"/>
      <c r="AG69" s="2"/>
      <c r="AH69" s="2"/>
      <c r="AI69" s="14"/>
      <c r="AJ69" s="14"/>
      <c r="AK69" s="2"/>
      <c r="AL69" s="1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customFormat="false" ht="12" customHeight="1">
      <c r="B70" s="58" t="s">
        <v>325</v>
      </c>
      <c r="C70" s="65">
        <f>A!J92</f>
        <v>56</v>
      </c>
      <c r="D70" s="65">
        <f>A!D92</f>
        <v>56</v>
      </c>
      <c r="E70" s="65">
        <f>A!C92</f>
        <v>52.033999999999999</v>
      </c>
      <c r="F70" s="65">
        <f>A!B92</f>
        <v>56</v>
      </c>
      <c r="G70" s="65"/>
      <c r="H70" s="65">
        <f>A!E92</f>
        <v>55.6373664000009</v>
      </c>
      <c r="I70" s="66">
        <f>A!F92</f>
        <v>55.4691221</v>
      </c>
      <c r="J70" s="65">
        <f t="shared" si="9"/>
        <v>52.033999999999999</v>
      </c>
      <c r="K70" s="65">
        <f t="shared" si="10"/>
        <v>56</v>
      </c>
      <c r="L70" s="67">
        <f t="shared" si="11"/>
        <v>7.1111484561282981E-2</v>
      </c>
      <c r="M70" s="65">
        <f>A!G92</f>
        <v>55.771582107558899</v>
      </c>
      <c r="N70" s="65">
        <f>A!H92</f>
        <v>55.7</v>
      </c>
      <c r="O70" s="66">
        <f>A!I92</f>
        <v>55.7</v>
      </c>
      <c r="P70" s="154"/>
      <c r="Q70" s="289" t="str">
        <f>A!L92</f>
        <v/>
      </c>
      <c r="R70" s="2"/>
      <c r="S70" s="14"/>
      <c r="T70" s="14"/>
      <c r="U70" s="14"/>
      <c r="V70" s="14"/>
      <c r="W70" s="2"/>
      <c r="X70" s="2"/>
      <c r="Y70" s="2"/>
      <c r="Z70" s="2"/>
      <c r="AA70" s="14"/>
      <c r="AB70" s="14"/>
      <c r="AC70" s="14"/>
      <c r="AD70" s="2"/>
      <c r="AE70" s="2"/>
      <c r="AF70" s="2"/>
      <c r="AG70" s="2"/>
      <c r="AH70" s="2"/>
      <c r="AI70" s="14"/>
      <c r="AJ70" s="14"/>
      <c r="AK70" s="2"/>
      <c r="AL70" s="1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customFormat="false" ht="12" customHeight="1">
      <c r="B71" s="58" t="s">
        <v>326</v>
      </c>
      <c r="C71" s="65">
        <f>A!J93</f>
        <v>65</v>
      </c>
      <c r="D71" s="65">
        <f>A!D93</f>
        <v>65</v>
      </c>
      <c r="E71" s="65">
        <f>A!C93</f>
        <v>63.417999999999999</v>
      </c>
      <c r="F71" s="65">
        <f>A!B93</f>
        <v>66</v>
      </c>
      <c r="G71" s="65"/>
      <c r="H71" s="65">
        <f>A!E93</f>
        <v>65.384188800000402</v>
      </c>
      <c r="I71" s="66">
        <f>A!F93</f>
        <v>65.185497499999798</v>
      </c>
      <c r="J71" s="65">
        <f t="shared" si="9"/>
        <v>63.417999999999999</v>
      </c>
      <c r="K71" s="65">
        <f t="shared" si="10"/>
        <v>66</v>
      </c>
      <c r="L71" s="67">
        <f t="shared" si="11"/>
        <v>3.9448834703234556E-2</v>
      </c>
      <c r="M71" s="65">
        <f>A!G93</f>
        <v>65.451869983583904</v>
      </c>
      <c r="N71" s="65">
        <f>A!H93</f>
        <v>65.400000000000006</v>
      </c>
      <c r="O71" s="66">
        <f>A!I93</f>
        <v>65.400000000000006</v>
      </c>
      <c r="P71" s="154"/>
      <c r="Q71" s="289" t="str">
        <f>A!L93</f>
        <v/>
      </c>
      <c r="R71" s="2"/>
      <c r="S71" s="14"/>
      <c r="T71" s="14"/>
      <c r="U71" s="14"/>
      <c r="V71" s="14"/>
      <c r="W71" s="2"/>
      <c r="X71" s="2"/>
      <c r="Y71" s="2"/>
      <c r="Z71" s="2"/>
      <c r="AA71" s="14"/>
      <c r="AB71" s="14"/>
      <c r="AC71" s="14"/>
      <c r="AD71" s="2"/>
      <c r="AE71" s="2"/>
      <c r="AF71" s="2"/>
      <c r="AG71" s="2"/>
      <c r="AH71" s="2"/>
      <c r="AI71" s="14"/>
      <c r="AJ71" s="14"/>
      <c r="AK71" s="2"/>
      <c r="AL71" s="14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2:123" customFormat="false" ht="12" customHeight="1">
      <c r="B72" s="58" t="s">
        <v>327</v>
      </c>
      <c r="C72" s="65">
        <f>A!J94</f>
        <v>8</v>
      </c>
      <c r="D72" s="65">
        <f>A!D94</f>
        <v>9</v>
      </c>
      <c r="E72" s="65">
        <f>A!C94</f>
        <v>6.6449999999999996</v>
      </c>
      <c r="F72" s="65">
        <f>A!B94</f>
        <v>8</v>
      </c>
      <c r="G72" s="65"/>
      <c r="H72" s="65">
        <f>A!E94</f>
        <v>8.4632352000000406</v>
      </c>
      <c r="I72" s="66">
        <f>A!F94</f>
        <v>8.5195443000000193</v>
      </c>
      <c r="J72" s="65">
        <f t="shared" si="9"/>
        <v>6.6449999999999996</v>
      </c>
      <c r="K72" s="65">
        <f t="shared" si="10"/>
        <v>9</v>
      </c>
      <c r="L72" s="67">
        <f t="shared" si="11"/>
        <v>0.276017689539445</v>
      </c>
      <c r="M72" s="65">
        <f>A!G94</f>
        <v>8.5320618541858106</v>
      </c>
      <c r="N72" s="65">
        <f>A!H94</f>
        <v>8.5</v>
      </c>
      <c r="O72" s="66">
        <f>A!I94</f>
        <v>8.5</v>
      </c>
      <c r="P72" s="154"/>
      <c r="Q72" s="289" t="str">
        <f>A!L94</f>
        <v/>
      </c>
      <c r="R72" s="2"/>
      <c r="S72" s="14"/>
      <c r="T72" s="14"/>
      <c r="U72" s="14"/>
      <c r="V72" s="14"/>
      <c r="W72" s="2"/>
      <c r="X72" s="2"/>
      <c r="Y72" s="2"/>
      <c r="Z72" s="2"/>
      <c r="AA72" s="14"/>
      <c r="AB72" s="14"/>
      <c r="AC72" s="14"/>
      <c r="AD72" s="2"/>
      <c r="AE72" s="2"/>
      <c r="AF72" s="2"/>
      <c r="AG72" s="2"/>
      <c r="AH72" s="2"/>
      <c r="AI72" s="14"/>
      <c r="AJ72" s="14"/>
      <c r="AK72" s="2"/>
      <c r="AL72" s="1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2:123" customFormat="false" ht="12" customHeight="1">
      <c r="B73" s="58" t="s">
        <v>328</v>
      </c>
      <c r="C73" s="65">
        <f>A!J95</f>
        <v>11</v>
      </c>
      <c r="D73" s="65">
        <f>A!D95</f>
        <v>11</v>
      </c>
      <c r="E73" s="65">
        <f>A!C95</f>
        <v>8.3239999999999998</v>
      </c>
      <c r="F73" s="65">
        <f>A!B95</f>
        <v>11</v>
      </c>
      <c r="G73" s="65"/>
      <c r="H73" s="65">
        <f>A!E95</f>
        <v>10.6240512000001</v>
      </c>
      <c r="I73" s="66">
        <f>A!F95</f>
        <v>10.700636599999999</v>
      </c>
      <c r="J73" s="65">
        <f t="shared" si="9"/>
        <v>8.3239999999999998</v>
      </c>
      <c r="K73" s="65">
        <f t="shared" si="10"/>
        <v>11</v>
      </c>
      <c r="L73" s="67">
        <f t="shared" si="11"/>
        <v>0.24972105602436293</v>
      </c>
      <c r="M73" s="65">
        <f>A!G95</f>
        <v>10.715956606153901</v>
      </c>
      <c r="N73" s="65">
        <f>A!H95</f>
        <v>10.6</v>
      </c>
      <c r="O73" s="66">
        <f>A!I95</f>
        <v>10.6</v>
      </c>
      <c r="P73" s="154"/>
      <c r="Q73" s="289" t="str">
        <f>A!L95</f>
        <v/>
      </c>
      <c r="R73" s="2"/>
      <c r="S73" s="14"/>
      <c r="T73" s="14"/>
      <c r="U73" s="14"/>
      <c r="V73" s="14"/>
      <c r="W73" s="2"/>
      <c r="X73" s="2"/>
      <c r="Y73" s="2"/>
      <c r="Z73" s="2"/>
      <c r="AA73" s="14"/>
      <c r="AB73" s="14"/>
      <c r="AC73" s="14"/>
      <c r="AD73" s="2"/>
      <c r="AE73" s="2"/>
      <c r="AF73" s="2"/>
      <c r="AG73" s="2"/>
      <c r="AH73" s="2"/>
      <c r="AI73" s="14"/>
      <c r="AJ73" s="14"/>
      <c r="AK73" s="2"/>
      <c r="AL73" s="1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2:123" customFormat="false" ht="12" customHeight="1" thickBot="1">
      <c r="B74" s="68" t="s">
        <v>329</v>
      </c>
      <c r="C74" s="70">
        <f>A!J96</f>
        <v>73</v>
      </c>
      <c r="D74" s="70">
        <f>A!D96</f>
        <v>72</v>
      </c>
      <c r="E74" s="70">
        <f>A!C96</f>
        <v>70.036000000000001</v>
      </c>
      <c r="F74" s="70">
        <f>A!B96</f>
        <v>71</v>
      </c>
      <c r="G74" s="70"/>
      <c r="H74" s="70">
        <f>A!E96</f>
        <v>72.575999999999496</v>
      </c>
      <c r="I74" s="72">
        <f>A!F96</f>
        <v>72.575999999999496</v>
      </c>
      <c r="J74" s="70">
        <f t="shared" si="9"/>
        <v>70.036000000000001</v>
      </c>
      <c r="K74" s="70">
        <f t="shared" si="10"/>
        <v>73</v>
      </c>
      <c r="L74" s="73">
        <f t="shared" si="11"/>
        <v>4.0866095023593417E-2</v>
      </c>
      <c r="M74" s="70">
        <f>A!G96</f>
        <v>72.529562667751307</v>
      </c>
      <c r="N74" s="70">
        <f>A!H96</f>
        <v>72.599999999999994</v>
      </c>
      <c r="O74" s="72">
        <f>A!I96</f>
        <v>72.599999999999994</v>
      </c>
      <c r="P74" s="154"/>
      <c r="Q74" s="290" t="str">
        <f>A!L96</f>
        <v/>
      </c>
      <c r="R74" s="2"/>
      <c r="S74" s="14"/>
      <c r="T74" s="14"/>
      <c r="U74" s="14"/>
      <c r="V74" s="14"/>
      <c r="W74" s="2"/>
      <c r="X74" s="2"/>
      <c r="Y74" s="2"/>
      <c r="Z74" s="2"/>
      <c r="AA74" s="14"/>
      <c r="AB74" s="14"/>
      <c r="AC74" s="14"/>
      <c r="AD74" s="2"/>
      <c r="AE74" s="2"/>
      <c r="AF74" s="2"/>
      <c r="AG74" s="2"/>
      <c r="AH74" s="2"/>
      <c r="AI74" s="14"/>
      <c r="AJ74" s="14"/>
      <c r="AK74" s="2"/>
      <c r="AL74" s="1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2:123" customFormat="false" ht="12" customHeight="1" thickTop="1">
      <c r="B75" s="54"/>
      <c r="C75" s="65"/>
      <c r="D75" s="76" t="s">
        <v>256</v>
      </c>
      <c r="E75" s="65"/>
      <c r="F75" s="65"/>
      <c r="G75" s="65"/>
      <c r="H75" s="65"/>
      <c r="I75" s="54"/>
      <c r="J75" s="54"/>
      <c r="K75" s="54"/>
      <c r="L75" s="54"/>
      <c r="M75" s="65"/>
      <c r="N75" s="54"/>
      <c r="O75" s="54"/>
      <c r="P75" s="54"/>
      <c r="Q75" s="54"/>
      <c r="R75" s="2"/>
      <c r="S75" s="14"/>
      <c r="T75" s="14"/>
      <c r="U75" s="14"/>
      <c r="V75" s="14"/>
      <c r="W75" s="2"/>
      <c r="X75" s="2"/>
      <c r="Y75" s="2"/>
      <c r="Z75" s="2"/>
      <c r="AA75" s="14"/>
      <c r="AB75" s="14"/>
      <c r="AC75" s="14"/>
      <c r="AD75" s="2"/>
      <c r="AE75" s="2"/>
      <c r="AF75" s="2"/>
      <c r="AG75" s="2"/>
      <c r="AH75" s="2"/>
      <c r="AI75" s="14"/>
      <c r="AJ75" s="14"/>
      <c r="AK75" s="2"/>
      <c r="AL75" s="1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2:123" customFormat="false" ht="16">
      <c r="B76" s="2"/>
      <c r="C76" s="14"/>
      <c r="D76" s="14"/>
      <c r="E76" s="14"/>
      <c r="F76" s="14"/>
      <c r="G76" s="14"/>
      <c r="H76" s="14"/>
      <c r="I76" s="2"/>
      <c r="J76" s="2"/>
      <c r="K76" s="2"/>
      <c r="L76" s="2"/>
      <c r="M76" s="14"/>
      <c r="N76" s="2"/>
      <c r="O76" s="2"/>
      <c r="P76" s="2"/>
      <c r="Q76" s="2"/>
      <c r="R76" s="2"/>
      <c r="S76" s="14"/>
      <c r="T76" s="14"/>
      <c r="U76" s="14"/>
      <c r="V76" s="14"/>
      <c r="W76" s="2"/>
      <c r="X76" s="2"/>
      <c r="Y76" s="2"/>
      <c r="Z76" s="2"/>
      <c r="AA76" s="14"/>
      <c r="AB76" s="14"/>
      <c r="AC76" s="14"/>
      <c r="AD76" s="2"/>
      <c r="AE76" s="2"/>
      <c r="AF76" s="2"/>
      <c r="AG76" s="2"/>
      <c r="AH76" s="2"/>
      <c r="AI76" s="14"/>
      <c r="AJ76" s="14"/>
      <c r="AK76" s="2"/>
      <c r="AL76" s="14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2:123" customFormat="false" ht="17" thickBot="1">
      <c r="B77" s="1"/>
      <c r="C77" s="14"/>
      <c r="D77" s="14"/>
      <c r="E77" s="14"/>
      <c r="F77" s="14"/>
      <c r="G77" s="14"/>
      <c r="H77" s="14"/>
      <c r="I77" s="2"/>
      <c r="J77" s="2"/>
      <c r="K77" s="2"/>
      <c r="L77" s="2"/>
      <c r="M77" s="14"/>
      <c r="N77" s="2"/>
      <c r="O77" s="2"/>
      <c r="P77" s="2"/>
      <c r="Q77" s="2"/>
      <c r="R77" s="2"/>
      <c r="S77" s="14"/>
      <c r="T77" s="14"/>
      <c r="U77" s="14"/>
      <c r="V77" s="14"/>
      <c r="W77" s="2"/>
      <c r="X77" s="2"/>
      <c r="Y77" s="2"/>
      <c r="Z77" s="2"/>
      <c r="AA77" s="14"/>
      <c r="AB77" s="14"/>
      <c r="AC77" s="14"/>
      <c r="AD77" s="2"/>
      <c r="AE77" s="2"/>
      <c r="AF77" s="2"/>
      <c r="AG77" s="2"/>
      <c r="AH77" s="2"/>
      <c r="AI77" s="14"/>
      <c r="AJ77" s="14"/>
      <c r="AK77" s="2"/>
      <c r="AL77" s="14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" t="s">
        <v>165</v>
      </c>
      <c r="BE77" s="38"/>
      <c r="BF77" s="49"/>
      <c r="BG77" s="38"/>
      <c r="BH77" s="49"/>
      <c r="BI77" s="49"/>
      <c r="BJ77" s="49"/>
      <c r="BK77" s="38"/>
      <c r="BL77" s="38"/>
      <c r="BM77" s="38"/>
      <c r="BN77" s="38"/>
      <c r="BO77" s="38"/>
      <c r="BP77" s="38"/>
      <c r="BQ77" s="38"/>
      <c r="BR77" s="38"/>
      <c r="BS77" s="38"/>
      <c r="BT77" s="236"/>
      <c r="BU77" s="272" t="s">
        <v>166</v>
      </c>
      <c r="BV77" s="236"/>
      <c r="BW77" s="236"/>
      <c r="BX77" s="236"/>
      <c r="BY77" s="238"/>
      <c r="BZ77" s="238"/>
      <c r="CA77" s="238"/>
      <c r="CB77" s="236"/>
      <c r="CC77" s="236"/>
      <c r="CD77" s="236"/>
      <c r="CE77" s="236"/>
      <c r="CF77" s="236"/>
      <c r="CG77" s="236"/>
      <c r="CH77" s="236"/>
      <c r="CI77" s="236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2:123" customFormat="false" ht="12" customHeight="1" thickTop="1">
      <c r="B78" s="1"/>
      <c r="C78" s="14"/>
      <c r="D78" s="14"/>
      <c r="E78" s="14"/>
      <c r="F78" s="14"/>
      <c r="G78" s="14"/>
      <c r="H78" s="14"/>
      <c r="I78" s="2"/>
      <c r="J78" s="2"/>
      <c r="K78" s="2"/>
      <c r="L78" s="34"/>
      <c r="M78" s="1"/>
      <c r="N78" s="14"/>
      <c r="O78" s="2"/>
      <c r="P78" s="2"/>
      <c r="Q78" s="2"/>
      <c r="R78" s="2"/>
      <c r="S78" s="14"/>
      <c r="T78" s="14"/>
      <c r="U78" s="14"/>
      <c r="V78" s="14"/>
      <c r="W78" s="2"/>
      <c r="X78" s="2"/>
      <c r="Y78" s="2"/>
      <c r="Z78" s="34"/>
      <c r="AA78" s="2"/>
      <c r="AB78" s="2"/>
      <c r="AC78" s="14"/>
      <c r="AD78" s="2"/>
      <c r="AE78" s="2"/>
      <c r="AF78" s="2"/>
      <c r="AG78" s="2"/>
      <c r="AH78" s="2"/>
      <c r="AI78" s="14"/>
      <c r="AJ78" s="14"/>
      <c r="AK78" s="2"/>
      <c r="AL78" s="14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55" t="s">
        <v>56</v>
      </c>
      <c r="BE78" s="56"/>
      <c r="BF78" s="95"/>
      <c r="BG78" s="56"/>
      <c r="BH78" s="95"/>
      <c r="BI78" s="95"/>
      <c r="BJ78" s="95"/>
      <c r="BK78" s="57"/>
      <c r="BL78" s="56" t="s">
        <v>152</v>
      </c>
      <c r="BM78" s="56"/>
      <c r="BN78" s="96"/>
      <c r="BO78" s="97"/>
      <c r="BP78" s="56"/>
      <c r="BQ78" s="57"/>
      <c r="BR78" s="58"/>
      <c r="BS78" s="293">
        <f>YourData!$J$5</f>
        <v>40179</v>
      </c>
      <c r="BT78" s="239"/>
      <c r="BU78" s="240" t="s">
        <v>167</v>
      </c>
      <c r="BV78" s="241"/>
      <c r="BW78" s="242"/>
      <c r="BX78" s="241"/>
      <c r="BY78" s="242"/>
      <c r="BZ78" s="242"/>
      <c r="CA78" s="242"/>
      <c r="CB78" s="243"/>
      <c r="CC78" s="241" t="s">
        <v>152</v>
      </c>
      <c r="CD78" s="241"/>
      <c r="CE78" s="244"/>
      <c r="CF78" s="241"/>
      <c r="CG78" s="241"/>
      <c r="CH78" s="243"/>
      <c r="CI78" s="245"/>
      <c r="CJ78" s="293">
        <f>YourData!$J$5</f>
        <v>40179</v>
      </c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2:123" customFormat="false" ht="12" customHeight="1">
      <c r="B79" s="2"/>
      <c r="C79" s="14"/>
      <c r="D79" s="2"/>
      <c r="E79" s="14"/>
      <c r="F79" s="2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4"/>
      <c r="AA79" s="2"/>
      <c r="AB79" s="2"/>
      <c r="AC79" s="2"/>
      <c r="AD79" s="13"/>
      <c r="AE79" s="2"/>
      <c r="AF79" s="2"/>
      <c r="AG79" s="2"/>
      <c r="AH79" s="2"/>
      <c r="AI79" s="14"/>
      <c r="AJ79" s="14"/>
      <c r="AK79" s="2"/>
      <c r="AL79" s="14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58"/>
      <c r="BE79" s="59" t="s">
        <v>41</v>
      </c>
      <c r="BF79" s="59" t="s">
        <v>153</v>
      </c>
      <c r="BG79" s="59" t="s">
        <v>154</v>
      </c>
      <c r="BH79" s="59" t="s">
        <v>154</v>
      </c>
      <c r="BI79" s="59" t="s">
        <v>42</v>
      </c>
      <c r="BJ79" s="59" t="s">
        <v>155</v>
      </c>
      <c r="BK79" s="60" t="s">
        <v>156</v>
      </c>
      <c r="BL79" s="54"/>
      <c r="BM79" s="54"/>
      <c r="BN79" s="59" t="s">
        <v>157</v>
      </c>
      <c r="BO79" s="58"/>
      <c r="BP79" s="54" t="s">
        <v>158</v>
      </c>
      <c r="BQ79" s="61"/>
      <c r="BR79" s="58"/>
      <c r="BS79" s="291" t="str">
        <f>A!$L$21</f>
        <v>Tested Prg</v>
      </c>
      <c r="BT79" s="246"/>
      <c r="BU79" s="247"/>
      <c r="BV79" s="248" t="s">
        <v>41</v>
      </c>
      <c r="BW79" s="248" t="s">
        <v>153</v>
      </c>
      <c r="BX79" s="248" t="s">
        <v>154</v>
      </c>
      <c r="BY79" s="248" t="s">
        <v>154</v>
      </c>
      <c r="BZ79" s="248" t="s">
        <v>42</v>
      </c>
      <c r="CA79" s="248" t="s">
        <v>155</v>
      </c>
      <c r="CB79" s="249" t="s">
        <v>156</v>
      </c>
      <c r="CC79" s="250"/>
      <c r="CD79" s="250"/>
      <c r="CE79" s="251" t="s">
        <v>157</v>
      </c>
      <c r="CF79" s="250"/>
      <c r="CG79" s="250" t="s">
        <v>158</v>
      </c>
      <c r="CH79" s="239"/>
      <c r="CI79" s="245"/>
      <c r="CJ79" s="291" t="str">
        <f>A!$L$21</f>
        <v>Tested Prg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2:123" customFormat="false" ht="12" customHeight="1">
      <c r="B80" s="2"/>
      <c r="C80" s="14"/>
      <c r="D80" s="2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3"/>
      <c r="AE80" s="2"/>
      <c r="AF80" s="2"/>
      <c r="AG80" s="2"/>
      <c r="AH80" s="2"/>
      <c r="AI80" s="14"/>
      <c r="AJ80" s="14"/>
      <c r="AK80" s="2"/>
      <c r="AL80" s="14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62"/>
      <c r="BE80" s="63" t="s">
        <v>159</v>
      </c>
      <c r="BF80" s="63" t="s">
        <v>159</v>
      </c>
      <c r="BG80" s="63" t="s">
        <v>61</v>
      </c>
      <c r="BH80" s="63" t="s">
        <v>43</v>
      </c>
      <c r="BI80" s="63" t="s">
        <v>160</v>
      </c>
      <c r="BJ80" s="63" t="s">
        <v>161</v>
      </c>
      <c r="BK80" s="64" t="s">
        <v>161</v>
      </c>
      <c r="BL80" s="63" t="s">
        <v>162</v>
      </c>
      <c r="BM80" s="63" t="s">
        <v>163</v>
      </c>
      <c r="BN80" s="63" t="s">
        <v>164</v>
      </c>
      <c r="BO80" s="98" t="s">
        <v>161</v>
      </c>
      <c r="BP80" s="63" t="s">
        <v>49</v>
      </c>
      <c r="BQ80" s="64" t="s">
        <v>50</v>
      </c>
      <c r="BR80" s="230"/>
      <c r="BS80" s="292" t="str">
        <f>A!$L$22</f>
        <v>Org</v>
      </c>
      <c r="BT80" s="246"/>
      <c r="BU80" s="252"/>
      <c r="BV80" s="253" t="s">
        <v>159</v>
      </c>
      <c r="BW80" s="253" t="s">
        <v>159</v>
      </c>
      <c r="BX80" s="253" t="s">
        <v>61</v>
      </c>
      <c r="BY80" s="253" t="s">
        <v>43</v>
      </c>
      <c r="BZ80" s="253" t="s">
        <v>160</v>
      </c>
      <c r="CA80" s="253" t="s">
        <v>161</v>
      </c>
      <c r="CB80" s="254" t="s">
        <v>161</v>
      </c>
      <c r="CC80" s="253" t="s">
        <v>162</v>
      </c>
      <c r="CD80" s="253" t="s">
        <v>163</v>
      </c>
      <c r="CE80" s="254" t="s">
        <v>164</v>
      </c>
      <c r="CF80" s="253" t="s">
        <v>161</v>
      </c>
      <c r="CG80" s="253" t="s">
        <v>49</v>
      </c>
      <c r="CH80" s="254" t="s">
        <v>50</v>
      </c>
      <c r="CI80" s="255"/>
      <c r="CJ80" s="292" t="str">
        <f>A!$L$22</f>
        <v>Org</v>
      </c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2:123" customFormat="false" ht="12" customHeight="1">
      <c r="B81" s="2"/>
      <c r="C81" s="14"/>
      <c r="D81" s="14"/>
      <c r="E81" s="14"/>
      <c r="F81" s="14"/>
      <c r="G81" s="14"/>
      <c r="H81" s="14"/>
      <c r="I81" s="2"/>
      <c r="J81" s="14"/>
      <c r="K81" s="14"/>
      <c r="L81" s="34"/>
      <c r="M81" s="2"/>
      <c r="N81" s="14"/>
      <c r="O81" s="2"/>
      <c r="P81" s="2"/>
      <c r="Q81" s="2"/>
      <c r="R81" s="14"/>
      <c r="S81" s="14"/>
      <c r="T81" s="14"/>
      <c r="U81" s="14"/>
      <c r="V81" s="14"/>
      <c r="W81" s="14"/>
      <c r="X81" s="14"/>
      <c r="Y81" s="14"/>
      <c r="Z81" s="34"/>
      <c r="AA81" s="2"/>
      <c r="AB81" s="2"/>
      <c r="AC81" s="14"/>
      <c r="AD81" s="14"/>
      <c r="AE81" s="2"/>
      <c r="AF81" s="2"/>
      <c r="AG81" s="2"/>
      <c r="AH81" s="2"/>
      <c r="AI81" s="14"/>
      <c r="AJ81" s="14"/>
      <c r="AK81" s="2"/>
      <c r="AL81" s="14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58" t="s">
        <v>330</v>
      </c>
      <c r="BE81" s="65">
        <f>A!J103</f>
        <v>3800</v>
      </c>
      <c r="BF81" s="65">
        <f>A!D103</f>
        <v>3800</v>
      </c>
      <c r="BG81" s="65">
        <f>A!C103</f>
        <v>3841.47</v>
      </c>
      <c r="BH81" s="65">
        <f>A!B103</f>
        <v>3793.9624853458381</v>
      </c>
      <c r="BI81" s="65">
        <f>A!K103</f>
        <v>3797.6497416666666</v>
      </c>
      <c r="BJ81" s="65">
        <f>A!E103</f>
        <v>3799.7366400000501</v>
      </c>
      <c r="BK81" s="66">
        <f>A!F103</f>
        <v>3797.9491200000398</v>
      </c>
      <c r="BL81" s="65">
        <f t="shared" ref="BL81:BL94" si="12">MINA(BE81:BK81)</f>
        <v>3793.9624853458381</v>
      </c>
      <c r="BM81" s="65">
        <f t="shared" ref="BM81:BM94" si="13">MAXA(BE81:BK81)</f>
        <v>3841.47</v>
      </c>
      <c r="BN81" s="99">
        <f t="shared" ref="BN81:BN94" si="14">(BM81-BL81)/BO81</f>
        <v>1.2500793677598224E-2</v>
      </c>
      <c r="BO81" s="100">
        <f>A!G103</f>
        <v>3800.35987149332</v>
      </c>
      <c r="BP81" s="65">
        <f>A!H103</f>
        <v>3800.4</v>
      </c>
      <c r="BQ81" s="66">
        <f>A!I103</f>
        <v>3800.4</v>
      </c>
      <c r="BR81" s="154"/>
      <c r="BS81" s="289" t="str">
        <f>A!L103</f>
        <v/>
      </c>
      <c r="BT81" s="256"/>
      <c r="BU81" s="247" t="s">
        <v>330</v>
      </c>
      <c r="BV81" s="257">
        <f>A!J163</f>
        <v>3656</v>
      </c>
      <c r="BW81" s="257">
        <f>A!D163</f>
        <v>3656</v>
      </c>
      <c r="BX81" s="257">
        <f>A!C163</f>
        <v>3654.42</v>
      </c>
      <c r="BY81" s="257">
        <f>A!B163</f>
        <v>3655.3341148886284</v>
      </c>
      <c r="BZ81" s="257">
        <f>A!K163</f>
        <v>3654.1271522222223</v>
      </c>
      <c r="CA81" s="257">
        <f>A!E163</f>
        <v>3656.08319999996</v>
      </c>
      <c r="CB81" s="258">
        <f>A!F163</f>
        <v>3655.58591999997</v>
      </c>
      <c r="CC81" s="257">
        <f t="shared" ref="CC81:CC94" si="15">MINA(BV81:CB81)</f>
        <v>3654.1271522222223</v>
      </c>
      <c r="CD81" s="257">
        <f t="shared" ref="CD81:CD94" si="16">MAXA(BV81:CB81)</f>
        <v>3656.08319999996</v>
      </c>
      <c r="CE81" s="259">
        <f t="shared" ref="CE81:CE94" si="17">(CD81-CC81)/CF81</f>
        <v>5.3497919835913477E-4</v>
      </c>
      <c r="CF81" s="257">
        <f>A!G163</f>
        <v>3656.3062334707602</v>
      </c>
      <c r="CG81" s="257">
        <f>A!H163</f>
        <v>3656.3</v>
      </c>
      <c r="CH81" s="258">
        <f>A!I163</f>
        <v>3656.3</v>
      </c>
      <c r="CI81" s="260"/>
      <c r="CJ81" s="289" t="str">
        <f>A!L163</f>
        <v/>
      </c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2:123" customFormat="false" ht="12" customHeight="1">
      <c r="B82" s="2"/>
      <c r="C82" s="14"/>
      <c r="D82" s="14"/>
      <c r="E82" s="14"/>
      <c r="F82" s="14"/>
      <c r="G82" s="14"/>
      <c r="H82" s="14"/>
      <c r="I82" s="2"/>
      <c r="J82" s="14"/>
      <c r="K82" s="14"/>
      <c r="L82" s="34"/>
      <c r="M82" s="2"/>
      <c r="N82" s="14"/>
      <c r="O82" s="2"/>
      <c r="P82" s="2"/>
      <c r="Q82" s="2"/>
      <c r="R82" s="14"/>
      <c r="S82" s="14"/>
      <c r="T82" s="14"/>
      <c r="U82" s="14"/>
      <c r="V82" s="14"/>
      <c r="W82" s="14"/>
      <c r="X82" s="14"/>
      <c r="Y82" s="14"/>
      <c r="Z82" s="34"/>
      <c r="AA82" s="2"/>
      <c r="AB82" s="2"/>
      <c r="AC82" s="14"/>
      <c r="AD82" s="14"/>
      <c r="AE82" s="2"/>
      <c r="AF82" s="2"/>
      <c r="AG82" s="2"/>
      <c r="AH82" s="2"/>
      <c r="AI82" s="14"/>
      <c r="AJ82" s="14"/>
      <c r="AK82" s="2"/>
      <c r="AL82" s="14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58" t="s">
        <v>317</v>
      </c>
      <c r="BE82" s="65">
        <f>A!J104</f>
        <v>3765</v>
      </c>
      <c r="BF82" s="65">
        <f>A!D104</f>
        <v>3766</v>
      </c>
      <c r="BG82" s="65">
        <f>A!C104</f>
        <v>3803.58</v>
      </c>
      <c r="BH82" s="65">
        <f>A!B104</f>
        <v>3755.5685814771396</v>
      </c>
      <c r="BI82" s="65">
        <f>A!K104</f>
        <v>3763.0688416666667</v>
      </c>
      <c r="BJ82" s="65">
        <f>A!E104</f>
        <v>3764.6112000000298</v>
      </c>
      <c r="BK82" s="66">
        <f>A!F104</f>
        <v>3763.2362199999902</v>
      </c>
      <c r="BL82" s="65">
        <f t="shared" si="12"/>
        <v>3755.5685814771396</v>
      </c>
      <c r="BM82" s="65">
        <f t="shared" si="13"/>
        <v>3803.58</v>
      </c>
      <c r="BN82" s="99">
        <f t="shared" si="14"/>
        <v>1.2751211075823953E-2</v>
      </c>
      <c r="BO82" s="100">
        <f>A!G104</f>
        <v>3765.24380604828</v>
      </c>
      <c r="BP82" s="65">
        <f>A!H104</f>
        <v>3765</v>
      </c>
      <c r="BQ82" s="66">
        <f>A!I104</f>
        <v>3765.3</v>
      </c>
      <c r="BR82" s="154"/>
      <c r="BS82" s="289" t="str">
        <f>A!L104</f>
        <v/>
      </c>
      <c r="BT82" s="256"/>
      <c r="BU82" s="247" t="s">
        <v>317</v>
      </c>
      <c r="BV82" s="257">
        <f>A!J164</f>
        <v>3637</v>
      </c>
      <c r="BW82" s="257">
        <f>A!D164</f>
        <v>3637</v>
      </c>
      <c r="BX82" s="257">
        <f>A!C164</f>
        <v>3635.6010000000001</v>
      </c>
      <c r="BY82" s="257">
        <f>A!B164</f>
        <v>3636.5767878077377</v>
      </c>
      <c r="BZ82" s="257">
        <f>A!K164</f>
        <v>3635.5344833333334</v>
      </c>
      <c r="CA82" s="257">
        <f>A!E164</f>
        <v>3636.9244799999501</v>
      </c>
      <c r="CB82" s="258">
        <f>A!F164</f>
        <v>3636.55339</v>
      </c>
      <c r="CC82" s="257">
        <f t="shared" si="15"/>
        <v>3635.5344833333334</v>
      </c>
      <c r="CD82" s="257">
        <f t="shared" si="16"/>
        <v>3637</v>
      </c>
      <c r="CE82" s="259">
        <f t="shared" si="17"/>
        <v>4.0293406059074691E-4</v>
      </c>
      <c r="CF82" s="257">
        <f>A!G164</f>
        <v>3637.1128926604802</v>
      </c>
      <c r="CG82" s="257">
        <f>A!H164</f>
        <v>3637.1</v>
      </c>
      <c r="CH82" s="258">
        <f>A!I164</f>
        <v>3637.1</v>
      </c>
      <c r="CI82" s="261"/>
      <c r="CJ82" s="289" t="str">
        <f>A!L164</f>
        <v/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2:123" customFormat="false" ht="12" customHeight="1">
      <c r="B83" s="2"/>
      <c r="C83" s="14"/>
      <c r="D83" s="14"/>
      <c r="E83" s="14"/>
      <c r="F83" s="14"/>
      <c r="G83" s="14"/>
      <c r="H83" s="14"/>
      <c r="I83" s="2"/>
      <c r="J83" s="14"/>
      <c r="K83" s="14"/>
      <c r="L83" s="34"/>
      <c r="M83" s="2"/>
      <c r="N83" s="14"/>
      <c r="O83" s="2"/>
      <c r="P83" s="2"/>
      <c r="Q83" s="2"/>
      <c r="R83" s="14"/>
      <c r="S83" s="14"/>
      <c r="T83" s="14"/>
      <c r="U83" s="14"/>
      <c r="V83" s="14"/>
      <c r="W83" s="14"/>
      <c r="X83" s="14"/>
      <c r="Y83" s="14"/>
      <c r="Z83" s="34"/>
      <c r="AA83" s="2"/>
      <c r="AB83" s="2"/>
      <c r="AC83" s="14"/>
      <c r="AD83" s="14"/>
      <c r="AE83" s="2"/>
      <c r="AF83" s="2"/>
      <c r="AG83" s="2"/>
      <c r="AH83" s="2"/>
      <c r="AI83" s="14"/>
      <c r="AJ83" s="14"/>
      <c r="AK83" s="2"/>
      <c r="AL83" s="1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58" t="s">
        <v>318</v>
      </c>
      <c r="BE83" s="65">
        <f>A!J105</f>
        <v>3749</v>
      </c>
      <c r="BF83" s="65">
        <f>A!D105</f>
        <v>3749</v>
      </c>
      <c r="BG83" s="65">
        <f>A!C105</f>
        <v>3763.48</v>
      </c>
      <c r="BH83" s="65">
        <f>A!B105</f>
        <v>3739.1559202813601</v>
      </c>
      <c r="BI83" s="65">
        <f>A!K105</f>
        <v>3746.9059038888886</v>
      </c>
      <c r="BJ83" s="65">
        <f>A!E105</f>
        <v>3748.4294399999699</v>
      </c>
      <c r="BK83" s="66">
        <f>A!F105</f>
        <v>3746.8105099999898</v>
      </c>
      <c r="BL83" s="65">
        <f t="shared" si="12"/>
        <v>3739.1559202813601</v>
      </c>
      <c r="BM83" s="65">
        <f t="shared" si="13"/>
        <v>3763.48</v>
      </c>
      <c r="BN83" s="99">
        <f t="shared" si="14"/>
        <v>6.4883210636928219E-3</v>
      </c>
      <c r="BO83" s="100">
        <f>A!G105</f>
        <v>3748.9019855617198</v>
      </c>
      <c r="BP83" s="65">
        <f>A!H105</f>
        <v>3748.8</v>
      </c>
      <c r="BQ83" s="66">
        <f>A!I105</f>
        <v>3748.5</v>
      </c>
      <c r="BR83" s="154"/>
      <c r="BS83" s="289" t="str">
        <f>A!L105</f>
        <v/>
      </c>
      <c r="BT83" s="256"/>
      <c r="BU83" s="247" t="s">
        <v>318</v>
      </c>
      <c r="BV83" s="257">
        <f>A!J165</f>
        <v>3632</v>
      </c>
      <c r="BW83" s="257">
        <f>A!D165</f>
        <v>3632</v>
      </c>
      <c r="BX83" s="257">
        <f>A!C165</f>
        <v>3630.4720000000002</v>
      </c>
      <c r="BY83" s="257">
        <f>A!B165</f>
        <v>3631.594372801876</v>
      </c>
      <c r="BZ83" s="257">
        <f>A!K165</f>
        <v>3630.5353061111114</v>
      </c>
      <c r="CA83" s="257">
        <f>A!E165</f>
        <v>3631.7567999999501</v>
      </c>
      <c r="CB83" s="258">
        <f>A!F165</f>
        <v>3631.3216200000002</v>
      </c>
      <c r="CC83" s="257">
        <f t="shared" si="15"/>
        <v>3630.4720000000002</v>
      </c>
      <c r="CD83" s="257">
        <f t="shared" si="16"/>
        <v>3632</v>
      </c>
      <c r="CE83" s="259">
        <f t="shared" si="17"/>
        <v>4.2070608576460957E-4</v>
      </c>
      <c r="CF83" s="257">
        <f>A!G165</f>
        <v>3631.9892953835902</v>
      </c>
      <c r="CG83" s="257">
        <f>A!H165</f>
        <v>3631.9</v>
      </c>
      <c r="CH83" s="258">
        <f>A!I165</f>
        <v>3631.9</v>
      </c>
      <c r="CI83" s="261"/>
      <c r="CJ83" s="289" t="str">
        <f>A!L165</f>
        <v/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2:123" customFormat="false" ht="12" customHeight="1">
      <c r="B84" s="2"/>
      <c r="C84" s="14"/>
      <c r="D84" s="14"/>
      <c r="E84" s="14"/>
      <c r="F84" s="14"/>
      <c r="G84" s="14"/>
      <c r="H84" s="14"/>
      <c r="I84" s="2"/>
      <c r="J84" s="14"/>
      <c r="K84" s="14"/>
      <c r="L84" s="34"/>
      <c r="M84" s="2"/>
      <c r="N84" s="14"/>
      <c r="O84" s="2"/>
      <c r="P84" s="2"/>
      <c r="Q84" s="2"/>
      <c r="R84" s="14"/>
      <c r="S84" s="14"/>
      <c r="T84" s="14"/>
      <c r="U84" s="14"/>
      <c r="V84" s="14"/>
      <c r="W84" s="14"/>
      <c r="X84" s="14"/>
      <c r="Y84" s="14"/>
      <c r="Z84" s="34"/>
      <c r="AA84" s="2"/>
      <c r="AB84" s="2"/>
      <c r="AC84" s="14"/>
      <c r="AD84" s="14"/>
      <c r="AE84" s="2"/>
      <c r="AF84" s="2"/>
      <c r="AG84" s="2"/>
      <c r="AH84" s="2"/>
      <c r="AI84" s="14"/>
      <c r="AJ84" s="14"/>
      <c r="AK84" s="2"/>
      <c r="AL84" s="14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58" t="s">
        <v>319</v>
      </c>
      <c r="BE84" s="65">
        <f>A!J106</f>
        <v>219</v>
      </c>
      <c r="BF84" s="65">
        <f>A!D106</f>
        <v>219</v>
      </c>
      <c r="BG84" s="65">
        <f>A!C106</f>
        <v>215.77799999999999</v>
      </c>
      <c r="BH84" s="65">
        <f>A!B106</f>
        <v>215.12309495896835</v>
      </c>
      <c r="BI84" s="65">
        <f>A!K106</f>
        <v>217.00121916666669</v>
      </c>
      <c r="BJ84" s="65">
        <f>A!E106</f>
        <v>218.98531200000301</v>
      </c>
      <c r="BK84" s="66">
        <f>A!F106</f>
        <v>219.76947900000101</v>
      </c>
      <c r="BL84" s="65">
        <f t="shared" si="12"/>
        <v>215.12309495896835</v>
      </c>
      <c r="BM84" s="65">
        <f t="shared" si="13"/>
        <v>219.76947900000101</v>
      </c>
      <c r="BN84" s="99">
        <f t="shared" si="14"/>
        <v>2.1182117196134904E-2</v>
      </c>
      <c r="BO84" s="100">
        <f>A!G106</f>
        <v>219.354089962286</v>
      </c>
      <c r="BP84" s="65">
        <f>A!H106</f>
        <v>219.3</v>
      </c>
      <c r="BQ84" s="66">
        <f>A!I106</f>
        <v>219.2</v>
      </c>
      <c r="BR84" s="154"/>
      <c r="BS84" s="289" t="str">
        <f>A!L106</f>
        <v/>
      </c>
      <c r="BT84" s="256"/>
      <c r="BU84" s="247" t="s">
        <v>319</v>
      </c>
      <c r="BV84" s="257">
        <f>A!J166</f>
        <v>209</v>
      </c>
      <c r="BW84" s="257">
        <f>A!D166</f>
        <v>209</v>
      </c>
      <c r="BX84" s="257">
        <f>A!C166</f>
        <v>207.34399999999999</v>
      </c>
      <c r="BY84" s="257">
        <f>A!B166</f>
        <v>207.50293083235638</v>
      </c>
      <c r="BZ84" s="257">
        <f>A!K166</f>
        <v>206.74753944444444</v>
      </c>
      <c r="CA84" s="257">
        <f>A!E166</f>
        <v>208.725215999997</v>
      </c>
      <c r="CB84" s="258">
        <f>A!F166</f>
        <v>209.371025</v>
      </c>
      <c r="CC84" s="257">
        <f t="shared" si="15"/>
        <v>206.74753944444444</v>
      </c>
      <c r="CD84" s="257">
        <f t="shared" si="16"/>
        <v>209.371025</v>
      </c>
      <c r="CE84" s="259">
        <f t="shared" si="17"/>
        <v>1.2555792521250355E-2</v>
      </c>
      <c r="CF84" s="257">
        <f>A!G166</f>
        <v>208.94623347075699</v>
      </c>
      <c r="CG84" s="257">
        <f>A!H166</f>
        <v>209</v>
      </c>
      <c r="CH84" s="258">
        <f>A!I166</f>
        <v>209</v>
      </c>
      <c r="CI84" s="261"/>
      <c r="CJ84" s="289" t="str">
        <f>A!L166</f>
        <v/>
      </c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2:123" customFormat="false" ht="12" customHeight="1">
      <c r="B85" s="2"/>
      <c r="C85" s="14"/>
      <c r="D85" s="14"/>
      <c r="E85" s="14"/>
      <c r="F85" s="14"/>
      <c r="G85" s="14"/>
      <c r="H85" s="14"/>
      <c r="I85" s="2"/>
      <c r="J85" s="14"/>
      <c r="K85" s="14"/>
      <c r="L85" s="34"/>
      <c r="M85" s="2"/>
      <c r="N85" s="14"/>
      <c r="O85" s="2"/>
      <c r="P85" s="2"/>
      <c r="Q85" s="2"/>
      <c r="R85" s="14"/>
      <c r="S85" s="14"/>
      <c r="T85" s="14"/>
      <c r="U85" s="14"/>
      <c r="V85" s="14"/>
      <c r="W85" s="14"/>
      <c r="X85" s="14"/>
      <c r="Y85" s="14"/>
      <c r="Z85" s="34"/>
      <c r="AA85" s="2"/>
      <c r="AB85" s="2"/>
      <c r="AC85" s="14"/>
      <c r="AD85" s="14"/>
      <c r="AE85" s="2"/>
      <c r="AF85" s="2"/>
      <c r="AG85" s="2"/>
      <c r="AH85" s="2"/>
      <c r="AI85" s="14"/>
      <c r="AJ85" s="14"/>
      <c r="AK85" s="2"/>
      <c r="AL85" s="14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58" t="s">
        <v>320</v>
      </c>
      <c r="BE85" s="65">
        <f>A!J107</f>
        <v>198</v>
      </c>
      <c r="BF85" s="65">
        <f>A!D107</f>
        <v>198</v>
      </c>
      <c r="BG85" s="65">
        <f>A!C107</f>
        <v>195.53</v>
      </c>
      <c r="BH85" s="65">
        <f>A!B107</f>
        <v>194.60726846424384</v>
      </c>
      <c r="BI85" s="65">
        <f>A!K107</f>
        <v>196.28214722222225</v>
      </c>
      <c r="BJ85" s="65">
        <f>A!E107</f>
        <v>197.674848</v>
      </c>
      <c r="BK85" s="66">
        <f>A!F107</f>
        <v>198.56431600000101</v>
      </c>
      <c r="BL85" s="65">
        <f t="shared" si="12"/>
        <v>194.60726846424384</v>
      </c>
      <c r="BM85" s="65">
        <f t="shared" si="13"/>
        <v>198.56431600000101</v>
      </c>
      <c r="BN85" s="99">
        <f t="shared" si="14"/>
        <v>1.9988406649686825E-2</v>
      </c>
      <c r="BO85" s="100">
        <f>A!G107</f>
        <v>197.96713190339099</v>
      </c>
      <c r="BP85" s="65">
        <f>A!H107</f>
        <v>197.9</v>
      </c>
      <c r="BQ85" s="66">
        <f>A!I107</f>
        <v>197.3</v>
      </c>
      <c r="BR85" s="154"/>
      <c r="BS85" s="289" t="str">
        <f>A!L107</f>
        <v/>
      </c>
      <c r="BT85" s="256"/>
      <c r="BU85" s="247" t="s">
        <v>320</v>
      </c>
      <c r="BV85" s="257">
        <f>A!J167</f>
        <v>190</v>
      </c>
      <c r="BW85" s="257">
        <f>A!D167</f>
        <v>190</v>
      </c>
      <c r="BX85" s="257">
        <f>A!C167</f>
        <v>188.50299999999999</v>
      </c>
      <c r="BY85" s="257">
        <f>A!B167</f>
        <v>188.45252051582651</v>
      </c>
      <c r="BZ85" s="257">
        <f>A!K167</f>
        <v>188.18317405555558</v>
      </c>
      <c r="CA85" s="257">
        <f>A!E167</f>
        <v>189.56515200000101</v>
      </c>
      <c r="CB85" s="258">
        <f>A!F167</f>
        <v>190.35797199999999</v>
      </c>
      <c r="CC85" s="257">
        <f t="shared" si="15"/>
        <v>188.18317405555558</v>
      </c>
      <c r="CD85" s="257">
        <f t="shared" si="16"/>
        <v>190.35797199999999</v>
      </c>
      <c r="CE85" s="259">
        <f t="shared" si="17"/>
        <v>1.1461211020038137E-2</v>
      </c>
      <c r="CF85" s="257">
        <f>A!G167</f>
        <v>189.75289266048</v>
      </c>
      <c r="CG85" s="257">
        <f>A!H167</f>
        <v>189.7</v>
      </c>
      <c r="CH85" s="258">
        <f>A!I167</f>
        <v>189.7</v>
      </c>
      <c r="CI85" s="261"/>
      <c r="CJ85" s="289" t="str">
        <f>A!L167</f>
        <v/>
      </c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2:123" customFormat="false" ht="12" customHeight="1">
      <c r="B86" s="2"/>
      <c r="C86" s="14"/>
      <c r="D86" s="14"/>
      <c r="E86" s="14"/>
      <c r="F86" s="14"/>
      <c r="G86" s="14"/>
      <c r="H86" s="14"/>
      <c r="I86" s="2"/>
      <c r="J86" s="14"/>
      <c r="K86" s="14"/>
      <c r="L86" s="34"/>
      <c r="M86" s="2"/>
      <c r="N86" s="14"/>
      <c r="O86" s="2"/>
      <c r="P86" s="2"/>
      <c r="Q86" s="2"/>
      <c r="R86" s="14"/>
      <c r="S86" s="14"/>
      <c r="T86" s="14"/>
      <c r="U86" s="14"/>
      <c r="V86" s="14"/>
      <c r="W86" s="14"/>
      <c r="X86" s="14"/>
      <c r="Y86" s="14"/>
      <c r="Z86" s="34"/>
      <c r="AA86" s="2"/>
      <c r="AB86" s="2"/>
      <c r="AC86" s="14"/>
      <c r="AD86" s="14"/>
      <c r="AE86" s="2"/>
      <c r="AF86" s="2"/>
      <c r="AG86" s="2"/>
      <c r="AH86" s="2"/>
      <c r="AI86" s="14"/>
      <c r="AJ86" s="14"/>
      <c r="AK86" s="2"/>
      <c r="AL86" s="14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58" t="s">
        <v>321</v>
      </c>
      <c r="BE86" s="65">
        <f>A!J108</f>
        <v>4517</v>
      </c>
      <c r="BF86" s="65">
        <f>A!D108</f>
        <v>4517</v>
      </c>
      <c r="BG86" s="65">
        <f>A!C108</f>
        <v>4542.78</v>
      </c>
      <c r="BH86" s="65">
        <f>A!B108</f>
        <v>4527.5498241500591</v>
      </c>
      <c r="BI86" s="65">
        <f>A!K108</f>
        <v>4508.7225244444444</v>
      </c>
      <c r="BJ86" s="65">
        <f>A!E108</f>
        <v>4516.9958399999696</v>
      </c>
      <c r="BK86" s="66">
        <f>A!F108</f>
        <v>4515.0285199999998</v>
      </c>
      <c r="BL86" s="65">
        <f t="shared" si="12"/>
        <v>4508.7225244444444</v>
      </c>
      <c r="BM86" s="65">
        <f t="shared" si="13"/>
        <v>4542.78</v>
      </c>
      <c r="BN86" s="99">
        <f t="shared" si="14"/>
        <v>7.5389638347664227E-3</v>
      </c>
      <c r="BO86" s="100">
        <f>A!G108</f>
        <v>4517.5273820119801</v>
      </c>
      <c r="BP86" s="65">
        <f>A!H108</f>
        <v>4517.3999999999996</v>
      </c>
      <c r="BQ86" s="66">
        <f>A!I108</f>
        <v>4518.3</v>
      </c>
      <c r="BR86" s="154"/>
      <c r="BS86" s="289" t="str">
        <f>A!L108</f>
        <v/>
      </c>
      <c r="BT86" s="256"/>
      <c r="BU86" s="247" t="s">
        <v>321</v>
      </c>
      <c r="BV86" s="257">
        <f>A!J168</f>
        <v>4376</v>
      </c>
      <c r="BW86" s="257">
        <f>A!D168</f>
        <v>4376</v>
      </c>
      <c r="BX86" s="257">
        <f>A!C168</f>
        <v>4374.8010000000004</v>
      </c>
      <c r="BY86" s="257">
        <f>A!B168</f>
        <v>4376.0257913247369</v>
      </c>
      <c r="BZ86" s="257">
        <f>A!K168</f>
        <v>4374.7467583333328</v>
      </c>
      <c r="CA86" s="257">
        <f>A!E168</f>
        <v>4376.1244800000504</v>
      </c>
      <c r="CB86" s="258">
        <f>A!F168</f>
        <v>4375.5775000000103</v>
      </c>
      <c r="CC86" s="257">
        <f t="shared" si="15"/>
        <v>4374.7467583333328</v>
      </c>
      <c r="CD86" s="257">
        <f t="shared" si="16"/>
        <v>4376.1244800000504</v>
      </c>
      <c r="CE86" s="259">
        <f t="shared" si="17"/>
        <v>3.1481333727948027E-4</v>
      </c>
      <c r="CF86" s="257">
        <f>A!G168</f>
        <v>4376.3128926604804</v>
      </c>
      <c r="CG86" s="257">
        <f>A!H168</f>
        <v>4376.3</v>
      </c>
      <c r="CH86" s="258">
        <f>A!I168</f>
        <v>4376.3</v>
      </c>
      <c r="CI86" s="261"/>
      <c r="CJ86" s="289" t="str">
        <f>A!L168</f>
        <v/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2:123" customFormat="false" ht="12" customHeight="1">
      <c r="B87" s="2"/>
      <c r="C87" s="14"/>
      <c r="D87" s="14"/>
      <c r="E87" s="14"/>
      <c r="F87" s="14"/>
      <c r="G87" s="14"/>
      <c r="H87" s="14"/>
      <c r="I87" s="2"/>
      <c r="J87" s="14"/>
      <c r="K87" s="14"/>
      <c r="L87" s="34"/>
      <c r="M87" s="2"/>
      <c r="N87" s="14"/>
      <c r="O87" s="2"/>
      <c r="P87" s="2"/>
      <c r="Q87" s="2"/>
      <c r="R87" s="14"/>
      <c r="S87" s="14"/>
      <c r="T87" s="14"/>
      <c r="U87" s="14"/>
      <c r="V87" s="14"/>
      <c r="W87" s="14"/>
      <c r="X87" s="14"/>
      <c r="Y87" s="14"/>
      <c r="Z87" s="34"/>
      <c r="AA87" s="2"/>
      <c r="AB87" s="2"/>
      <c r="AC87" s="14"/>
      <c r="AD87" s="14"/>
      <c r="AE87" s="2"/>
      <c r="AF87" s="2"/>
      <c r="AG87" s="2"/>
      <c r="AH87" s="2"/>
      <c r="AI87" s="14"/>
      <c r="AJ87" s="14"/>
      <c r="AK87" s="2"/>
      <c r="AL87" s="14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58" t="s">
        <v>322</v>
      </c>
      <c r="BE87" s="65">
        <f>A!J109</f>
        <v>4501</v>
      </c>
      <c r="BF87" s="65">
        <f>A!D109</f>
        <v>4500</v>
      </c>
      <c r="BG87" s="65">
        <f>A!C109</f>
        <v>4516.3779999999997</v>
      </c>
      <c r="BH87" s="65">
        <f>A!B109</f>
        <v>4508.4994138335287</v>
      </c>
      <c r="BI87" s="65">
        <f>A!K109</f>
        <v>4491.0486600000004</v>
      </c>
      <c r="BJ87" s="65">
        <f>A!E109</f>
        <v>4500.0681600000598</v>
      </c>
      <c r="BK87" s="66">
        <f>A!F109</f>
        <v>4498.88159</v>
      </c>
      <c r="BL87" s="65">
        <f t="shared" si="12"/>
        <v>4491.0486600000004</v>
      </c>
      <c r="BM87" s="65">
        <f t="shared" si="13"/>
        <v>4516.3779999999997</v>
      </c>
      <c r="BN87" s="99">
        <f t="shared" si="14"/>
        <v>5.6280607151835598E-3</v>
      </c>
      <c r="BO87" s="100">
        <f>A!G109</f>
        <v>4500.5449091309601</v>
      </c>
      <c r="BP87" s="65">
        <f>A!H109</f>
        <v>4500.3</v>
      </c>
      <c r="BQ87" s="66">
        <f>A!I109</f>
        <v>4499.8999999999996</v>
      </c>
      <c r="BR87" s="154"/>
      <c r="BS87" s="289" t="str">
        <f>A!L109</f>
        <v/>
      </c>
      <c r="BT87" s="256"/>
      <c r="BU87" s="247" t="s">
        <v>322</v>
      </c>
      <c r="BV87" s="257">
        <f>A!J169</f>
        <v>4371</v>
      </c>
      <c r="BW87" s="257">
        <f>A!D169</f>
        <v>4371</v>
      </c>
      <c r="BX87" s="257">
        <f>A!C169</f>
        <v>4369.652</v>
      </c>
      <c r="BY87" s="257">
        <f>A!B169</f>
        <v>4371.0433763188748</v>
      </c>
      <c r="BZ87" s="257">
        <f>A!K169</f>
        <v>4369.7195533333334</v>
      </c>
      <c r="CA87" s="257">
        <f>A!E169</f>
        <v>4370.9567999999399</v>
      </c>
      <c r="CB87" s="258">
        <f>A!F169</f>
        <v>4370.6181399999896</v>
      </c>
      <c r="CC87" s="257">
        <f t="shared" si="15"/>
        <v>4369.652</v>
      </c>
      <c r="CD87" s="257">
        <f t="shared" si="16"/>
        <v>4371.0433763188748</v>
      </c>
      <c r="CE87" s="259">
        <f t="shared" si="17"/>
        <v>3.1830612331161729E-4</v>
      </c>
      <c r="CF87" s="257">
        <f>A!G169</f>
        <v>4371.1892953835904</v>
      </c>
      <c r="CG87" s="257">
        <f>A!H169</f>
        <v>4371.1000000000004</v>
      </c>
      <c r="CH87" s="258">
        <f>A!I169</f>
        <v>4371.1000000000004</v>
      </c>
      <c r="CI87" s="261"/>
      <c r="CJ87" s="289" t="str">
        <f>A!L169</f>
        <v/>
      </c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2:123" customFormat="false" ht="12" customHeight="1">
      <c r="B88" s="2"/>
      <c r="C88" s="14"/>
      <c r="D88" s="14"/>
      <c r="E88" s="14"/>
      <c r="F88" s="14"/>
      <c r="G88" s="14"/>
      <c r="H88" s="14"/>
      <c r="I88" s="2"/>
      <c r="J88" s="14"/>
      <c r="K88" s="14"/>
      <c r="L88" s="34"/>
      <c r="M88" s="2"/>
      <c r="N88" s="14"/>
      <c r="O88" s="2"/>
      <c r="P88" s="2"/>
      <c r="Q88" s="2"/>
      <c r="R88" s="14"/>
      <c r="S88" s="14"/>
      <c r="T88" s="14"/>
      <c r="U88" s="14"/>
      <c r="V88" s="14"/>
      <c r="W88" s="14"/>
      <c r="X88" s="14"/>
      <c r="Y88" s="14"/>
      <c r="Z88" s="34"/>
      <c r="AA88" s="2"/>
      <c r="AB88" s="2"/>
      <c r="AC88" s="14"/>
      <c r="AD88" s="14"/>
      <c r="AE88" s="2"/>
      <c r="AF88" s="2"/>
      <c r="AG88" s="2"/>
      <c r="AH88" s="2"/>
      <c r="AI88" s="14"/>
      <c r="AJ88" s="14"/>
      <c r="AK88" s="2"/>
      <c r="AL88" s="14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58" t="s">
        <v>323</v>
      </c>
      <c r="BE88" s="65">
        <f>A!J110</f>
        <v>4538</v>
      </c>
      <c r="BF88" s="65">
        <f>A!D110</f>
        <v>4538</v>
      </c>
      <c r="BG88" s="65">
        <f>A!C110</f>
        <v>4567.4579999999996</v>
      </c>
      <c r="BH88" s="65">
        <f>A!B110</f>
        <v>4548.9449003517002</v>
      </c>
      <c r="BI88" s="65">
        <f>A!K110</f>
        <v>4528.6592427777778</v>
      </c>
      <c r="BJ88" s="65">
        <f>A!E110</f>
        <v>4537.0684799999599</v>
      </c>
      <c r="BK88" s="66">
        <f>A!F110</f>
        <v>4535.1008499999898</v>
      </c>
      <c r="BL88" s="65">
        <f t="shared" si="12"/>
        <v>4528.6592427777778</v>
      </c>
      <c r="BM88" s="65">
        <f t="shared" si="13"/>
        <v>4567.4579999999996</v>
      </c>
      <c r="BN88" s="99">
        <f t="shared" si="14"/>
        <v>8.5516364574596618E-3</v>
      </c>
      <c r="BO88" s="100">
        <f>A!G110</f>
        <v>4536.9979670238899</v>
      </c>
      <c r="BP88" s="65">
        <f>A!H110</f>
        <v>4537.3</v>
      </c>
      <c r="BQ88" s="66">
        <f>A!I110</f>
        <v>4537.8999999999996</v>
      </c>
      <c r="BR88" s="154"/>
      <c r="BS88" s="289" t="str">
        <f>A!L110</f>
        <v/>
      </c>
      <c r="BT88" s="256"/>
      <c r="BU88" s="247" t="s">
        <v>323</v>
      </c>
      <c r="BV88" s="257">
        <f>A!J170</f>
        <v>4388</v>
      </c>
      <c r="BW88" s="257">
        <f>A!D170</f>
        <v>4388</v>
      </c>
      <c r="BX88" s="257">
        <f>A!C170</f>
        <v>4386.0709999999999</v>
      </c>
      <c r="BY88" s="257">
        <f>A!B170</f>
        <v>4387.4560375146539</v>
      </c>
      <c r="BZ88" s="257">
        <f>A!K170</f>
        <v>4385.9247822222223</v>
      </c>
      <c r="CA88" s="257">
        <f>A!E170</f>
        <v>4387.7097599999697</v>
      </c>
      <c r="CB88" s="258">
        <f>A!F170</f>
        <v>4387.1605199999804</v>
      </c>
      <c r="CC88" s="257">
        <f t="shared" si="15"/>
        <v>4385.9247822222223</v>
      </c>
      <c r="CD88" s="257">
        <f t="shared" si="16"/>
        <v>4388</v>
      </c>
      <c r="CE88" s="259">
        <f t="shared" si="17"/>
        <v>4.7294766275514448E-4</v>
      </c>
      <c r="CF88" s="257">
        <f>A!G170</f>
        <v>4387.8381081080397</v>
      </c>
      <c r="CG88" s="257">
        <f>A!H170</f>
        <v>4387.8999999999996</v>
      </c>
      <c r="CH88" s="258">
        <f>A!I170</f>
        <v>4387.8999999999996</v>
      </c>
      <c r="CI88" s="261"/>
      <c r="CJ88" s="289" t="str">
        <f>A!L170</f>
        <v/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2:123" customFormat="false" ht="12" customHeight="1">
      <c r="B89" s="2"/>
      <c r="C89" s="14"/>
      <c r="D89" s="14"/>
      <c r="E89" s="14"/>
      <c r="F89" s="14"/>
      <c r="G89" s="14"/>
      <c r="H89" s="14"/>
      <c r="I89" s="2"/>
      <c r="J89" s="14"/>
      <c r="K89" s="14"/>
      <c r="L89" s="34"/>
      <c r="M89" s="2"/>
      <c r="N89" s="14"/>
      <c r="O89" s="2"/>
      <c r="P89" s="2"/>
      <c r="Q89" s="2"/>
      <c r="R89" s="14"/>
      <c r="S89" s="14"/>
      <c r="T89" s="14"/>
      <c r="U89" s="14"/>
      <c r="V89" s="14"/>
      <c r="W89" s="14"/>
      <c r="X89" s="14"/>
      <c r="Y89" s="14"/>
      <c r="Z89" s="34"/>
      <c r="AA89" s="2"/>
      <c r="AB89" s="2"/>
      <c r="AC89" s="14"/>
      <c r="AD89" s="14"/>
      <c r="AE89" s="2"/>
      <c r="AF89" s="2"/>
      <c r="AG89" s="2"/>
      <c r="AH89" s="2"/>
      <c r="AI89" s="14"/>
      <c r="AJ89" s="14"/>
      <c r="AK89" s="2"/>
      <c r="AL89" s="14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58" t="s">
        <v>324</v>
      </c>
      <c r="BE89" s="65">
        <f>A!J111</f>
        <v>2233</v>
      </c>
      <c r="BF89" s="65">
        <f>A!D111</f>
        <v>2232</v>
      </c>
      <c r="BG89" s="65">
        <f>A!C111</f>
        <v>2226.0569999999998</v>
      </c>
      <c r="BH89" s="65">
        <f>A!B111</f>
        <v>2236.5181711606097</v>
      </c>
      <c r="BI89" s="65">
        <f>A!K111</f>
        <v>2224.8676683333333</v>
      </c>
      <c r="BJ89" s="65">
        <f>A!E111</f>
        <v>2231.6851200000101</v>
      </c>
      <c r="BK89" s="66">
        <f>A!F111</f>
        <v>2231.63454</v>
      </c>
      <c r="BL89" s="65">
        <f t="shared" si="12"/>
        <v>2224.8676683333333</v>
      </c>
      <c r="BM89" s="65">
        <f t="shared" si="13"/>
        <v>2236.5181711606097</v>
      </c>
      <c r="BN89" s="99">
        <f t="shared" si="14"/>
        <v>5.2189580484210971E-3</v>
      </c>
      <c r="BO89" s="100">
        <f>A!G111</f>
        <v>2232.3426858740499</v>
      </c>
      <c r="BP89" s="65">
        <f>A!H111</f>
        <v>2231.9</v>
      </c>
      <c r="BQ89" s="66">
        <f>A!I111</f>
        <v>2232.5</v>
      </c>
      <c r="BR89" s="154"/>
      <c r="BS89" s="289" t="str">
        <f>A!L111</f>
        <v/>
      </c>
      <c r="BT89" s="256"/>
      <c r="BU89" s="247" t="s">
        <v>324</v>
      </c>
      <c r="BV89" s="257">
        <f>A!J171</f>
        <v>2159</v>
      </c>
      <c r="BW89" s="257">
        <f>A!D171</f>
        <v>2159</v>
      </c>
      <c r="BX89" s="257">
        <f>A!C171</f>
        <v>2157.3510000000001</v>
      </c>
      <c r="BY89" s="257">
        <f>A!B171</f>
        <v>2157.9718640093788</v>
      </c>
      <c r="BZ89" s="257">
        <f>A!K171</f>
        <v>2157.1387694444447</v>
      </c>
      <c r="CA89" s="257">
        <f>A!E171</f>
        <v>2158.52447999999</v>
      </c>
      <c r="CB89" s="258">
        <f>A!F171</f>
        <v>2158.6210299999998</v>
      </c>
      <c r="CC89" s="257">
        <f t="shared" si="15"/>
        <v>2157.1387694444447</v>
      </c>
      <c r="CD89" s="257">
        <f t="shared" si="16"/>
        <v>2159</v>
      </c>
      <c r="CE89" s="259">
        <f t="shared" si="17"/>
        <v>8.6219457987366497E-4</v>
      </c>
      <c r="CF89" s="257">
        <f>A!G171</f>
        <v>2158.7128926604801</v>
      </c>
      <c r="CG89" s="257">
        <f>A!H171</f>
        <v>2158.6999999999998</v>
      </c>
      <c r="CH89" s="258">
        <f>A!I171</f>
        <v>2158.6999999999998</v>
      </c>
      <c r="CI89" s="261"/>
      <c r="CJ89" s="289" t="str">
        <f>A!L171</f>
        <v/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2:123" customFormat="false" ht="12" customHeight="1">
      <c r="B90" s="2"/>
      <c r="C90" s="14"/>
      <c r="D90" s="14"/>
      <c r="E90" s="14"/>
      <c r="F90" s="14"/>
      <c r="G90" s="14"/>
      <c r="H90" s="14"/>
      <c r="I90" s="2"/>
      <c r="J90" s="14"/>
      <c r="K90" s="14"/>
      <c r="L90" s="34"/>
      <c r="M90" s="2"/>
      <c r="N90" s="14"/>
      <c r="O90" s="2"/>
      <c r="P90" s="2"/>
      <c r="Q90" s="2"/>
      <c r="R90" s="14"/>
      <c r="S90" s="14"/>
      <c r="T90" s="14"/>
      <c r="U90" s="14"/>
      <c r="V90" s="14"/>
      <c r="W90" s="14"/>
      <c r="X90" s="14"/>
      <c r="Y90" s="14"/>
      <c r="Z90" s="34"/>
      <c r="AA90" s="2"/>
      <c r="AB90" s="2"/>
      <c r="AC90" s="14"/>
      <c r="AD90" s="14"/>
      <c r="AE90" s="2"/>
      <c r="AF90" s="2"/>
      <c r="AG90" s="2"/>
      <c r="AH90" s="2"/>
      <c r="AI90" s="14"/>
      <c r="AJ90" s="14"/>
      <c r="AK90" s="2"/>
      <c r="AL90" s="14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58" t="s">
        <v>325</v>
      </c>
      <c r="BE90" s="65">
        <f>A!J112</f>
        <v>4495</v>
      </c>
      <c r="BF90" s="65">
        <f>A!D112</f>
        <v>4495</v>
      </c>
      <c r="BG90" s="65">
        <f>A!C112</f>
        <v>4509.9840000000004</v>
      </c>
      <c r="BH90" s="65">
        <f>A!B112</f>
        <v>4534.5838218053932</v>
      </c>
      <c r="BI90" s="65">
        <f>A!K112</f>
        <v>4481.2080488888887</v>
      </c>
      <c r="BJ90" s="65">
        <f>A!E112</f>
        <v>4494.6115200000404</v>
      </c>
      <c r="BK90" s="66">
        <f>A!F112</f>
        <v>4494.0999199999997</v>
      </c>
      <c r="BL90" s="65">
        <f t="shared" si="12"/>
        <v>4481.2080488888887</v>
      </c>
      <c r="BM90" s="65">
        <f t="shared" si="13"/>
        <v>4534.5838218053932</v>
      </c>
      <c r="BN90" s="99">
        <f t="shared" si="14"/>
        <v>1.1873776427255799E-2</v>
      </c>
      <c r="BO90" s="100">
        <f>A!G112</f>
        <v>4495.2651116103598</v>
      </c>
      <c r="BP90" s="65">
        <f>A!H112</f>
        <v>4494.8999999999996</v>
      </c>
      <c r="BQ90" s="66">
        <f>A!I112</f>
        <v>4493.8</v>
      </c>
      <c r="BR90" s="154"/>
      <c r="BS90" s="289" t="str">
        <f>A!L112</f>
        <v/>
      </c>
      <c r="BT90" s="256"/>
      <c r="BU90" s="247" t="s">
        <v>325</v>
      </c>
      <c r="BV90" s="257">
        <f>A!J172</f>
        <v>4376</v>
      </c>
      <c r="BW90" s="257">
        <f>A!D172</f>
        <v>4376</v>
      </c>
      <c r="BX90" s="257">
        <f>A!C172</f>
        <v>4374.8519999999999</v>
      </c>
      <c r="BY90" s="257">
        <f>A!B172</f>
        <v>4376.025791324736</v>
      </c>
      <c r="BZ90" s="257">
        <f>A!K172</f>
        <v>4374.7388886111112</v>
      </c>
      <c r="CA90" s="257">
        <f>A!E172</f>
        <v>4376.1244800000504</v>
      </c>
      <c r="CB90" s="258">
        <f>A!F172</f>
        <v>4375.9706799999803</v>
      </c>
      <c r="CC90" s="257">
        <f t="shared" si="15"/>
        <v>4374.7388886111112</v>
      </c>
      <c r="CD90" s="257">
        <f t="shared" si="16"/>
        <v>4376.1244800000504</v>
      </c>
      <c r="CE90" s="259">
        <f t="shared" si="17"/>
        <v>3.1661159129252932E-4</v>
      </c>
      <c r="CF90" s="257">
        <f>A!G172</f>
        <v>4376.3128926604804</v>
      </c>
      <c r="CG90" s="257">
        <f>A!H172</f>
        <v>4376.3</v>
      </c>
      <c r="CH90" s="258">
        <f>A!I172</f>
        <v>4376.3</v>
      </c>
      <c r="CI90" s="261"/>
      <c r="CJ90" s="289" t="str">
        <f>A!L172</f>
        <v/>
      </c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2:123" customFormat="false" ht="12" customHeight="1">
      <c r="B91" s="2"/>
      <c r="C91" s="14"/>
      <c r="D91" s="14"/>
      <c r="E91" s="14"/>
      <c r="F91" s="14"/>
      <c r="G91" s="14"/>
      <c r="H91" s="14"/>
      <c r="I91" s="2"/>
      <c r="J91" s="14"/>
      <c r="K91" s="14"/>
      <c r="L91" s="34"/>
      <c r="M91" s="2"/>
      <c r="N91" s="14"/>
      <c r="O91" s="2"/>
      <c r="P91" s="2"/>
      <c r="Q91" s="2"/>
      <c r="R91" s="14"/>
      <c r="S91" s="14"/>
      <c r="T91" s="14"/>
      <c r="U91" s="14"/>
      <c r="V91" s="14"/>
      <c r="W91" s="14"/>
      <c r="X91" s="14"/>
      <c r="Y91" s="14"/>
      <c r="Z91" s="34"/>
      <c r="AA91" s="2"/>
      <c r="AB91" s="2"/>
      <c r="AC91" s="14"/>
      <c r="AD91" s="14"/>
      <c r="AE91" s="2"/>
      <c r="AF91" s="2"/>
      <c r="AG91" s="2"/>
      <c r="AH91" s="2"/>
      <c r="AI91" s="14"/>
      <c r="AJ91" s="14"/>
      <c r="AK91" s="2"/>
      <c r="AL91" s="14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58" t="s">
        <v>326</v>
      </c>
      <c r="BE91" s="65">
        <f>A!J113</f>
        <v>4507</v>
      </c>
      <c r="BF91" s="65">
        <f>A!D113</f>
        <v>4535</v>
      </c>
      <c r="BG91" s="65">
        <f>A!C113</f>
        <v>4564.8940000000002</v>
      </c>
      <c r="BH91" s="65">
        <f>A!B113</f>
        <v>4582.6494724501763</v>
      </c>
      <c r="BI91" s="65">
        <f>A!K113</f>
        <v>4522.5898727777776</v>
      </c>
      <c r="BJ91" s="65">
        <f>A!E113</f>
        <v>4534.5283199999503</v>
      </c>
      <c r="BK91" s="66">
        <f>A!F113</f>
        <v>4533.9432200000001</v>
      </c>
      <c r="BL91" s="65">
        <f t="shared" si="12"/>
        <v>4507</v>
      </c>
      <c r="BM91" s="65">
        <f t="shared" si="13"/>
        <v>4582.6494724501763</v>
      </c>
      <c r="BN91" s="99">
        <f t="shared" si="14"/>
        <v>1.6680798030366643E-2</v>
      </c>
      <c r="BO91" s="100">
        <f>A!G113</f>
        <v>4535.1230985747698</v>
      </c>
      <c r="BP91" s="65">
        <f>A!H113</f>
        <v>4534.8999999999996</v>
      </c>
      <c r="BQ91" s="66">
        <f>A!I113</f>
        <v>4533.8999999999996</v>
      </c>
      <c r="BR91" s="154"/>
      <c r="BS91" s="289" t="str">
        <f>A!L113</f>
        <v/>
      </c>
      <c r="BT91" s="256"/>
      <c r="BU91" s="247" t="s">
        <v>326</v>
      </c>
      <c r="BV91" s="257">
        <f>A!J173</f>
        <v>4396</v>
      </c>
      <c r="BW91" s="257">
        <f>A!D173</f>
        <v>4396</v>
      </c>
      <c r="BX91" s="257">
        <f>A!C173</f>
        <v>4393.6490000000003</v>
      </c>
      <c r="BY91" s="257">
        <f>A!B173</f>
        <v>4394.7831184056276</v>
      </c>
      <c r="BZ91" s="257">
        <f>A!K173</f>
        <v>4393.3106761111112</v>
      </c>
      <c r="CA91" s="257">
        <f>A!E173</f>
        <v>4395.2831999999598</v>
      </c>
      <c r="CB91" s="258">
        <f>A!F173</f>
        <v>4395.0924600000099</v>
      </c>
      <c r="CC91" s="257">
        <f t="shared" si="15"/>
        <v>4393.3106761111112</v>
      </c>
      <c r="CD91" s="257">
        <f t="shared" si="16"/>
        <v>4396</v>
      </c>
      <c r="CE91" s="259">
        <f t="shared" si="17"/>
        <v>6.1183484814791443E-4</v>
      </c>
      <c r="CF91" s="257">
        <f>A!G173</f>
        <v>4395.50623347076</v>
      </c>
      <c r="CG91" s="257">
        <f>A!H173</f>
        <v>4395.5</v>
      </c>
      <c r="CH91" s="258">
        <f>A!I173</f>
        <v>4395.5</v>
      </c>
      <c r="CI91" s="261"/>
      <c r="CJ91" s="289" t="str">
        <f>A!L173</f>
        <v/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2:123" customFormat="false" ht="12" customHeight="1">
      <c r="B92" s="2"/>
      <c r="C92" s="14"/>
      <c r="D92" s="14"/>
      <c r="E92" s="14"/>
      <c r="F92" s="14"/>
      <c r="G92" s="14"/>
      <c r="H92" s="14"/>
      <c r="I92" s="2"/>
      <c r="J92" s="14"/>
      <c r="K92" s="14"/>
      <c r="L92" s="34"/>
      <c r="M92" s="2"/>
      <c r="N92" s="14"/>
      <c r="O92" s="2"/>
      <c r="P92" s="2"/>
      <c r="Q92" s="2"/>
      <c r="R92" s="14"/>
      <c r="S92" s="14"/>
      <c r="T92" s="14"/>
      <c r="U92" s="14"/>
      <c r="V92" s="14"/>
      <c r="W92" s="14"/>
      <c r="X92" s="14"/>
      <c r="Y92" s="14"/>
      <c r="Z92" s="34"/>
      <c r="AA92" s="2"/>
      <c r="AB92" s="2"/>
      <c r="AC92" s="14"/>
      <c r="AD92" s="14"/>
      <c r="AE92" s="2"/>
      <c r="AF92" s="2"/>
      <c r="AG92" s="2"/>
      <c r="AH92" s="2"/>
      <c r="AI92" s="14"/>
      <c r="AJ92" s="14"/>
      <c r="AK92" s="2"/>
      <c r="AL92" s="14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58" t="s">
        <v>327</v>
      </c>
      <c r="BE92" s="65">
        <f>A!J114</f>
        <v>578</v>
      </c>
      <c r="BF92" s="65">
        <f>A!D114</f>
        <v>577</v>
      </c>
      <c r="BG92" s="65">
        <f>A!C114</f>
        <v>572.60699999999997</v>
      </c>
      <c r="BH92" s="65">
        <f>A!B114</f>
        <v>578.54630715123096</v>
      </c>
      <c r="BI92" s="65">
        <f>A!K114</f>
        <v>574.3018236111111</v>
      </c>
      <c r="BJ92" s="65">
        <f>A!E114</f>
        <v>577.18886399999599</v>
      </c>
      <c r="BK92" s="66">
        <f>A!F114</f>
        <v>577.67032500000005</v>
      </c>
      <c r="BL92" s="65">
        <f t="shared" si="12"/>
        <v>572.60699999999997</v>
      </c>
      <c r="BM92" s="65">
        <f t="shared" si="13"/>
        <v>578.54630715123096</v>
      </c>
      <c r="BN92" s="99">
        <f t="shared" si="14"/>
        <v>1.0284018034686915E-2</v>
      </c>
      <c r="BO92" s="100">
        <f>A!G114</f>
        <v>577.52788172855503</v>
      </c>
      <c r="BP92" s="65">
        <f>A!H114</f>
        <v>577.29999999999995</v>
      </c>
      <c r="BQ92" s="66">
        <f>A!I114</f>
        <v>577.70000000000005</v>
      </c>
      <c r="BR92" s="154"/>
      <c r="BS92" s="289" t="str">
        <f>A!L114</f>
        <v/>
      </c>
      <c r="BT92" s="256"/>
      <c r="BU92" s="247" t="s">
        <v>327</v>
      </c>
      <c r="BV92" s="257">
        <f>A!J174</f>
        <v>557</v>
      </c>
      <c r="BW92" s="257">
        <f>A!D174</f>
        <v>559</v>
      </c>
      <c r="BX92" s="257">
        <f>A!C174</f>
        <v>558.09</v>
      </c>
      <c r="BY92" s="257">
        <f>A!B174</f>
        <v>558.03048065650648</v>
      </c>
      <c r="BZ92" s="257">
        <f>A!K174</f>
        <v>557.78129686111106</v>
      </c>
      <c r="CA92" s="257">
        <f>A!E174</f>
        <v>559.16515199999606</v>
      </c>
      <c r="CB92" s="258">
        <f>A!F174</f>
        <v>559.45582400000001</v>
      </c>
      <c r="CC92" s="257">
        <f t="shared" si="15"/>
        <v>557</v>
      </c>
      <c r="CD92" s="257">
        <f t="shared" si="16"/>
        <v>559.45582400000001</v>
      </c>
      <c r="CE92" s="259">
        <f t="shared" si="17"/>
        <v>4.3904734063664888E-3</v>
      </c>
      <c r="CF92" s="257">
        <f>A!G174</f>
        <v>559.35289266048005</v>
      </c>
      <c r="CG92" s="257">
        <f>A!H174</f>
        <v>559.29999999999995</v>
      </c>
      <c r="CH92" s="258">
        <f>A!I174</f>
        <v>559.29999999999995</v>
      </c>
      <c r="CI92" s="261"/>
      <c r="CJ92" s="289" t="str">
        <f>A!L174</f>
        <v/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2:123" customFormat="false" ht="12" customHeight="1">
      <c r="B93" s="2"/>
      <c r="C93" s="14"/>
      <c r="D93" s="14"/>
      <c r="E93" s="14"/>
      <c r="F93" s="14"/>
      <c r="G93" s="14"/>
      <c r="H93" s="14"/>
      <c r="I93" s="2"/>
      <c r="J93" s="14"/>
      <c r="K93" s="14"/>
      <c r="L93" s="34"/>
      <c r="M93" s="2"/>
      <c r="N93" s="14"/>
      <c r="O93" s="2"/>
      <c r="P93" s="2"/>
      <c r="Q93" s="2"/>
      <c r="R93" s="14"/>
      <c r="S93" s="14"/>
      <c r="T93" s="14"/>
      <c r="U93" s="14"/>
      <c r="V93" s="14"/>
      <c r="W93" s="14"/>
      <c r="X93" s="14"/>
      <c r="Y93" s="14"/>
      <c r="Z93" s="34"/>
      <c r="AA93" s="2"/>
      <c r="AB93" s="2"/>
      <c r="AC93" s="14"/>
      <c r="AD93" s="14"/>
      <c r="AE93" s="2"/>
      <c r="AF93" s="2"/>
      <c r="AG93" s="2"/>
      <c r="AH93" s="2"/>
      <c r="AI93" s="14"/>
      <c r="AJ93" s="14"/>
      <c r="AK93" s="2"/>
      <c r="AL93" s="14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58" t="s">
        <v>328</v>
      </c>
      <c r="BE93" s="65">
        <f>A!J115</f>
        <v>602</v>
      </c>
      <c r="BF93" s="65">
        <f>A!D115</f>
        <v>601</v>
      </c>
      <c r="BG93" s="65">
        <f>A!C115</f>
        <v>595.24</v>
      </c>
      <c r="BH93" s="65">
        <f>A!B115</f>
        <v>601.69988276670574</v>
      </c>
      <c r="BI93" s="65">
        <f>A!K115</f>
        <v>597.70184111111109</v>
      </c>
      <c r="BJ93" s="65">
        <f>A!E115</f>
        <v>600.950784</v>
      </c>
      <c r="BK93" s="66">
        <f>A!F115</f>
        <v>601.33901700000104</v>
      </c>
      <c r="BL93" s="65">
        <f t="shared" si="12"/>
        <v>595.24</v>
      </c>
      <c r="BM93" s="65">
        <f t="shared" si="13"/>
        <v>602</v>
      </c>
      <c r="BN93" s="99">
        <f t="shared" si="14"/>
        <v>1.124091819758825E-2</v>
      </c>
      <c r="BO93" s="100">
        <f>A!G115</f>
        <v>601.37436116654203</v>
      </c>
      <c r="BP93" s="65">
        <f>A!H115</f>
        <v>601.20000000000005</v>
      </c>
      <c r="BQ93" s="66">
        <f>A!I115</f>
        <v>601.20000000000005</v>
      </c>
      <c r="BR93" s="154"/>
      <c r="BS93" s="289" t="str">
        <f>A!L115</f>
        <v/>
      </c>
      <c r="BT93" s="256"/>
      <c r="BU93" s="247" t="s">
        <v>328</v>
      </c>
      <c r="BV93" s="257">
        <f>A!J175</f>
        <v>576</v>
      </c>
      <c r="BW93" s="257">
        <f>A!D175</f>
        <v>579</v>
      </c>
      <c r="BX93" s="257">
        <f>A!C175</f>
        <v>576.92600000000004</v>
      </c>
      <c r="BY93" s="257">
        <f>A!B175</f>
        <v>577.08089097303639</v>
      </c>
      <c r="BZ93" s="257">
        <f>A!K175</f>
        <v>576.34699805555556</v>
      </c>
      <c r="CA93" s="257">
        <f>A!E175</f>
        <v>578.32521600000496</v>
      </c>
      <c r="CB93" s="258">
        <f>A!F175</f>
        <v>578.54203900000095</v>
      </c>
      <c r="CC93" s="257">
        <f t="shared" si="15"/>
        <v>576</v>
      </c>
      <c r="CD93" s="257">
        <f t="shared" si="16"/>
        <v>579</v>
      </c>
      <c r="CE93" s="259">
        <f t="shared" si="17"/>
        <v>5.1854109947319137E-3</v>
      </c>
      <c r="CF93" s="257">
        <f>A!G175</f>
        <v>578.54623347075699</v>
      </c>
      <c r="CG93" s="257">
        <f>A!H175</f>
        <v>578.6</v>
      </c>
      <c r="CH93" s="258">
        <f>A!I175</f>
        <v>578.6</v>
      </c>
      <c r="CI93" s="261"/>
      <c r="CJ93" s="289" t="str">
        <f>A!L175</f>
        <v/>
      </c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2:123" customFormat="false" ht="12" customHeight="1" thickBot="1">
      <c r="B94" s="2"/>
      <c r="C94" s="14"/>
      <c r="D94" s="14"/>
      <c r="E94" s="14"/>
      <c r="F94" s="14"/>
      <c r="G94" s="14"/>
      <c r="H94" s="14"/>
      <c r="I94" s="2"/>
      <c r="J94" s="14"/>
      <c r="K94" s="14"/>
      <c r="L94" s="34"/>
      <c r="M94" s="2"/>
      <c r="N94" s="14"/>
      <c r="O94" s="2"/>
      <c r="P94" s="2"/>
      <c r="Q94" s="2"/>
      <c r="R94" s="14"/>
      <c r="S94" s="14"/>
      <c r="T94" s="14"/>
      <c r="U94" s="14"/>
      <c r="V94" s="14"/>
      <c r="W94" s="14"/>
      <c r="X94" s="14"/>
      <c r="Y94" s="14"/>
      <c r="Z94" s="34"/>
      <c r="AA94" s="2"/>
      <c r="AB94" s="2"/>
      <c r="AC94" s="14"/>
      <c r="AD94" s="14"/>
      <c r="AE94" s="2"/>
      <c r="AF94" s="2"/>
      <c r="AG94" s="2"/>
      <c r="AH94" s="2"/>
      <c r="AI94" s="14"/>
      <c r="AJ94" s="14"/>
      <c r="AK94" s="2"/>
      <c r="AL94" s="14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68" t="s">
        <v>329</v>
      </c>
      <c r="BE94" s="70">
        <f>A!J116</f>
        <v>5498</v>
      </c>
      <c r="BF94" s="70">
        <f>A!D116</f>
        <v>5436</v>
      </c>
      <c r="BG94" s="70">
        <f>A!C116</f>
        <v>5534.2</v>
      </c>
      <c r="BH94" s="70">
        <f>A!B116</f>
        <v>5521.9812426729195</v>
      </c>
      <c r="BI94" s="65">
        <f>A!K116</f>
        <v>5484.4778605555557</v>
      </c>
      <c r="BJ94" s="70">
        <f>A!E116</f>
        <v>5497.5648000000101</v>
      </c>
      <c r="BK94" s="72">
        <f>A!F116</f>
        <v>5497.5648000000101</v>
      </c>
      <c r="BL94" s="70">
        <f t="shared" si="12"/>
        <v>5436</v>
      </c>
      <c r="BM94" s="70">
        <f t="shared" si="13"/>
        <v>5534.2</v>
      </c>
      <c r="BN94" s="99">
        <f t="shared" si="14"/>
        <v>1.7861687610087936E-2</v>
      </c>
      <c r="BO94" s="101">
        <f>A!G116</f>
        <v>5497.8007758090198</v>
      </c>
      <c r="BP94" s="70">
        <f>A!H116</f>
        <v>5497.8</v>
      </c>
      <c r="BQ94" s="72">
        <f>A!I116</f>
        <v>5497.8</v>
      </c>
      <c r="BR94" s="154"/>
      <c r="BS94" s="289" t="str">
        <f>A!L116</f>
        <v/>
      </c>
      <c r="BT94" s="256"/>
      <c r="BU94" s="262" t="s">
        <v>329</v>
      </c>
      <c r="BV94" s="263">
        <f>A!J176</f>
        <v>5343</v>
      </c>
      <c r="BW94" s="263">
        <f>A!D176</f>
        <v>5283</v>
      </c>
      <c r="BX94" s="263">
        <f>A!C176</f>
        <v>5341.5259999999998</v>
      </c>
      <c r="BY94" s="263">
        <f>A!B176</f>
        <v>5342.9073856975383</v>
      </c>
      <c r="BZ94" s="257">
        <f>A!K176</f>
        <v>5341.503387222222</v>
      </c>
      <c r="CA94" s="263">
        <f>A!E176</f>
        <v>5343.0047999999297</v>
      </c>
      <c r="CB94" s="264">
        <f>A!F176</f>
        <v>5343.0047999999297</v>
      </c>
      <c r="CC94" s="263">
        <f t="shared" si="15"/>
        <v>5283</v>
      </c>
      <c r="CD94" s="263">
        <f t="shared" si="16"/>
        <v>5343.0047999999297</v>
      </c>
      <c r="CE94" s="259">
        <f t="shared" si="17"/>
        <v>1.1230008856159044E-2</v>
      </c>
      <c r="CF94" s="263">
        <f>A!G176</f>
        <v>5343.2549135542604</v>
      </c>
      <c r="CG94" s="263">
        <f>A!H176</f>
        <v>5343.2</v>
      </c>
      <c r="CH94" s="264">
        <f>A!I176</f>
        <v>5343.2</v>
      </c>
      <c r="CI94" s="261"/>
      <c r="CJ94" s="289" t="str">
        <f>A!L176</f>
        <v/>
      </c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2:123" customFormat="false" ht="12" customHeight="1" thickTop="1">
      <c r="B95" s="1"/>
      <c r="C95" s="14"/>
      <c r="D95" s="14"/>
      <c r="E95" s="14"/>
      <c r="F95" s="14"/>
      <c r="G95" s="14"/>
      <c r="H95" s="14"/>
      <c r="I95" s="2"/>
      <c r="J95" s="2"/>
      <c r="K95" s="2"/>
      <c r="L95" s="34"/>
      <c r="M95" s="1"/>
      <c r="N95" s="14"/>
      <c r="O95" s="2"/>
      <c r="P95" s="2"/>
      <c r="Q95" s="2"/>
      <c r="R95" s="2"/>
      <c r="S95" s="14"/>
      <c r="T95" s="14"/>
      <c r="U95" s="14"/>
      <c r="V95" s="14"/>
      <c r="W95" s="2"/>
      <c r="X95" s="2"/>
      <c r="Y95" s="2"/>
      <c r="Z95" s="34"/>
      <c r="AA95" s="2"/>
      <c r="AB95" s="2"/>
      <c r="AC95" s="14"/>
      <c r="AD95" s="2"/>
      <c r="AE95" s="2"/>
      <c r="AF95" s="2"/>
      <c r="AG95" s="2"/>
      <c r="AH95" s="2"/>
      <c r="AI95" s="14"/>
      <c r="AJ95" s="14"/>
      <c r="AK95" s="2"/>
      <c r="AL95" s="14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74" t="s">
        <v>57</v>
      </c>
      <c r="BE95" s="54"/>
      <c r="BF95" s="65"/>
      <c r="BG95" s="54"/>
      <c r="BH95" s="65"/>
      <c r="BI95" s="95"/>
      <c r="BJ95" s="95"/>
      <c r="BK95" s="57"/>
      <c r="BL95" s="56" t="s">
        <v>152</v>
      </c>
      <c r="BM95" s="56"/>
      <c r="BN95" s="96"/>
      <c r="BO95" s="58"/>
      <c r="BP95" s="54"/>
      <c r="BQ95" s="61"/>
      <c r="BR95" s="153"/>
      <c r="BS95" s="293">
        <f>YourData!$J$5</f>
        <v>40179</v>
      </c>
      <c r="BT95" s="245"/>
      <c r="BU95" s="265" t="s">
        <v>168</v>
      </c>
      <c r="BV95" s="257"/>
      <c r="BW95" s="257"/>
      <c r="BX95" s="257"/>
      <c r="BY95" s="257"/>
      <c r="BZ95" s="242"/>
      <c r="CA95" s="242"/>
      <c r="CB95" s="243"/>
      <c r="CC95" s="241" t="s">
        <v>152</v>
      </c>
      <c r="CD95" s="241"/>
      <c r="CE95" s="244"/>
      <c r="CF95" s="250"/>
      <c r="CG95" s="250"/>
      <c r="CH95" s="239"/>
      <c r="CI95" s="247"/>
      <c r="CJ95" s="293">
        <f>YourData!$J$5</f>
        <v>40179</v>
      </c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2:123" customFormat="false" ht="12" customHeight="1">
      <c r="B96" s="2"/>
      <c r="C96" s="14"/>
      <c r="D96" s="2"/>
      <c r="E96" s="14"/>
      <c r="F96" s="2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4"/>
      <c r="AA96" s="2"/>
      <c r="AB96" s="2"/>
      <c r="AC96" s="2"/>
      <c r="AD96" s="13"/>
      <c r="AE96" s="2"/>
      <c r="AF96" s="2"/>
      <c r="AG96" s="2"/>
      <c r="AH96" s="2"/>
      <c r="AI96" s="14"/>
      <c r="AJ96" s="14"/>
      <c r="AK96" s="2"/>
      <c r="AL96" s="14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58"/>
      <c r="BE96" s="59" t="s">
        <v>41</v>
      </c>
      <c r="BF96" s="59" t="s">
        <v>153</v>
      </c>
      <c r="BG96" s="59" t="s">
        <v>154</v>
      </c>
      <c r="BH96" s="59" t="s">
        <v>154</v>
      </c>
      <c r="BI96" s="59" t="s">
        <v>42</v>
      </c>
      <c r="BJ96" s="59" t="s">
        <v>155</v>
      </c>
      <c r="BK96" s="60" t="s">
        <v>156</v>
      </c>
      <c r="BL96" s="54"/>
      <c r="BM96" s="54"/>
      <c r="BN96" s="59" t="s">
        <v>157</v>
      </c>
      <c r="BO96" s="58"/>
      <c r="BP96" s="54" t="s">
        <v>158</v>
      </c>
      <c r="BQ96" s="61"/>
      <c r="BR96" s="153"/>
      <c r="BS96" s="291" t="str">
        <f>A!$L$21</f>
        <v>Tested Prg</v>
      </c>
      <c r="BT96" s="266"/>
      <c r="BU96" s="247"/>
      <c r="BV96" s="248" t="s">
        <v>41</v>
      </c>
      <c r="BW96" s="248" t="s">
        <v>153</v>
      </c>
      <c r="BX96" s="248" t="s">
        <v>154</v>
      </c>
      <c r="BY96" s="248" t="s">
        <v>154</v>
      </c>
      <c r="BZ96" s="248" t="s">
        <v>42</v>
      </c>
      <c r="CA96" s="248" t="s">
        <v>155</v>
      </c>
      <c r="CB96" s="249" t="s">
        <v>156</v>
      </c>
      <c r="CC96" s="250"/>
      <c r="CD96" s="250"/>
      <c r="CE96" s="251" t="s">
        <v>157</v>
      </c>
      <c r="CF96" s="250"/>
      <c r="CG96" s="250" t="s">
        <v>158</v>
      </c>
      <c r="CH96" s="239"/>
      <c r="CI96" s="247"/>
      <c r="CJ96" s="291" t="str">
        <f>A!$L$21</f>
        <v>Tested Prg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2:123" customFormat="false" ht="12" customHeight="1">
      <c r="B97" s="2"/>
      <c r="C97" s="14"/>
      <c r="D97" s="2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3"/>
      <c r="AE97" s="2"/>
      <c r="AF97" s="2"/>
      <c r="AG97" s="2"/>
      <c r="AH97" s="2"/>
      <c r="AI97" s="14"/>
      <c r="AJ97" s="14"/>
      <c r="AK97" s="2"/>
      <c r="AL97" s="14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62"/>
      <c r="BE97" s="63" t="s">
        <v>159</v>
      </c>
      <c r="BF97" s="63" t="s">
        <v>159</v>
      </c>
      <c r="BG97" s="63" t="s">
        <v>61</v>
      </c>
      <c r="BH97" s="63" t="s">
        <v>43</v>
      </c>
      <c r="BI97" s="63" t="s">
        <v>160</v>
      </c>
      <c r="BJ97" s="63" t="s">
        <v>161</v>
      </c>
      <c r="BK97" s="64" t="s">
        <v>161</v>
      </c>
      <c r="BL97" s="63" t="s">
        <v>162</v>
      </c>
      <c r="BM97" s="63" t="s">
        <v>163</v>
      </c>
      <c r="BN97" s="63" t="s">
        <v>164</v>
      </c>
      <c r="BO97" s="98" t="s">
        <v>161</v>
      </c>
      <c r="BP97" s="63" t="s">
        <v>49</v>
      </c>
      <c r="BQ97" s="64" t="s">
        <v>50</v>
      </c>
      <c r="BR97" s="228"/>
      <c r="BS97" s="292" t="str">
        <f>A!$L$22</f>
        <v>Org</v>
      </c>
      <c r="BT97" s="266"/>
      <c r="BU97" s="252"/>
      <c r="BV97" s="253" t="s">
        <v>159</v>
      </c>
      <c r="BW97" s="253" t="s">
        <v>159</v>
      </c>
      <c r="BX97" s="253" t="s">
        <v>61</v>
      </c>
      <c r="BY97" s="253" t="s">
        <v>43</v>
      </c>
      <c r="BZ97" s="253" t="s">
        <v>160</v>
      </c>
      <c r="CA97" s="253" t="s">
        <v>161</v>
      </c>
      <c r="CB97" s="254" t="s">
        <v>161</v>
      </c>
      <c r="CC97" s="253" t="s">
        <v>162</v>
      </c>
      <c r="CD97" s="253" t="s">
        <v>163</v>
      </c>
      <c r="CE97" s="254" t="s">
        <v>164</v>
      </c>
      <c r="CF97" s="253" t="s">
        <v>161</v>
      </c>
      <c r="CG97" s="253" t="s">
        <v>49</v>
      </c>
      <c r="CH97" s="254" t="s">
        <v>50</v>
      </c>
      <c r="CI97" s="267"/>
      <c r="CJ97" s="292" t="str">
        <f>A!$L$22</f>
        <v>Org</v>
      </c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2:123" customFormat="false" ht="12" customHeight="1">
      <c r="B98" s="2"/>
      <c r="C98" s="14"/>
      <c r="D98" s="14"/>
      <c r="E98" s="14"/>
      <c r="F98" s="14"/>
      <c r="G98" s="14"/>
      <c r="H98" s="14"/>
      <c r="I98" s="2"/>
      <c r="J98" s="14"/>
      <c r="K98" s="14"/>
      <c r="L98" s="34"/>
      <c r="M98" s="2"/>
      <c r="N98" s="14"/>
      <c r="O98" s="2"/>
      <c r="P98" s="2"/>
      <c r="Q98" s="2"/>
      <c r="R98" s="14"/>
      <c r="S98" s="14"/>
      <c r="T98" s="14"/>
      <c r="U98" s="14"/>
      <c r="V98" s="14"/>
      <c r="W98" s="14"/>
      <c r="X98" s="14"/>
      <c r="Y98" s="14"/>
      <c r="Z98" s="34"/>
      <c r="AA98" s="2"/>
      <c r="AB98" s="2"/>
      <c r="AC98" s="14"/>
      <c r="AD98" s="14"/>
      <c r="AE98" s="2"/>
      <c r="AF98" s="2"/>
      <c r="AG98" s="2"/>
      <c r="AH98" s="2"/>
      <c r="AI98" s="14"/>
      <c r="AJ98" s="14"/>
      <c r="AK98" s="2"/>
      <c r="AL98" s="14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58" t="s">
        <v>330</v>
      </c>
      <c r="BE98" s="65">
        <f>A!J123</f>
        <v>3800</v>
      </c>
      <c r="BF98" s="65">
        <f>A!D123</f>
        <v>3800</v>
      </c>
      <c r="BG98" s="65">
        <f>A!C123</f>
        <v>3841.47</v>
      </c>
      <c r="BH98" s="65">
        <f>A!B123</f>
        <v>3793.9624853458381</v>
      </c>
      <c r="BI98" s="65">
        <f>A!K123</f>
        <v>3797.6447955555559</v>
      </c>
      <c r="BJ98" s="65">
        <f>A!E123</f>
        <v>3799.7366400000501</v>
      </c>
      <c r="BK98" s="66">
        <f>A!F123</f>
        <v>3797.9491200000398</v>
      </c>
      <c r="BL98" s="65">
        <f t="shared" ref="BL98:BL111" si="18">MINA(BE98:BK98)</f>
        <v>3793.9624853458381</v>
      </c>
      <c r="BM98" s="65">
        <f t="shared" ref="BM98:BM111" si="19">MAXA(BE98:BK98)</f>
        <v>3841.47</v>
      </c>
      <c r="BN98" s="99">
        <f t="shared" ref="BN98:BN111" si="20">(BM98-BL98)/BO98</f>
        <v>1.2500793677598224E-2</v>
      </c>
      <c r="BO98" s="100">
        <f>A!G123</f>
        <v>3800.35987149332</v>
      </c>
      <c r="BP98" s="65">
        <f>A!H123</f>
        <v>3800.4</v>
      </c>
      <c r="BQ98" s="66">
        <f>A!I123</f>
        <v>3800.4</v>
      </c>
      <c r="BR98" s="100"/>
      <c r="BS98" s="289" t="str">
        <f>A!L123</f>
        <v/>
      </c>
      <c r="BT98" s="258"/>
      <c r="BU98" s="247" t="s">
        <v>330</v>
      </c>
      <c r="BV98" s="257">
        <f>A!J183</f>
        <v>3656</v>
      </c>
      <c r="BW98" s="257">
        <f>A!D183</f>
        <v>3656</v>
      </c>
      <c r="BX98" s="257">
        <f>A!C183</f>
        <v>3654.42</v>
      </c>
      <c r="BY98" s="257">
        <f>A!B183</f>
        <v>3655.3341148886284</v>
      </c>
      <c r="BZ98" s="257">
        <f>A!K183</f>
        <v>3654.1271522222223</v>
      </c>
      <c r="CA98" s="257">
        <f>A!E183</f>
        <v>3656.08319999996</v>
      </c>
      <c r="CB98" s="258">
        <f>A!F183</f>
        <v>3655.58591999997</v>
      </c>
      <c r="CC98" s="257">
        <f t="shared" ref="CC98:CC111" si="21">MINA(BV98:CB98)</f>
        <v>3654.1271522222223</v>
      </c>
      <c r="CD98" s="257">
        <f t="shared" ref="CD98:CD111" si="22">MAXA(BV98:CB98)</f>
        <v>3656.08319999996</v>
      </c>
      <c r="CE98" s="259">
        <f t="shared" ref="CE98:CE111" si="23">(CD98-CC98)/CF98</f>
        <v>5.3497919835913477E-4</v>
      </c>
      <c r="CF98" s="257">
        <f>A!G183</f>
        <v>3656.3062334707602</v>
      </c>
      <c r="CG98" s="257">
        <f>A!H183</f>
        <v>3656.3</v>
      </c>
      <c r="CH98" s="258">
        <f>A!I183</f>
        <v>3656.3</v>
      </c>
      <c r="CI98" s="256"/>
      <c r="CJ98" s="289" t="str">
        <f>A!L183</f>
        <v/>
      </c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2:123" customFormat="false" ht="12" customHeight="1">
      <c r="B99" s="2"/>
      <c r="C99" s="14"/>
      <c r="D99" s="14"/>
      <c r="E99" s="14"/>
      <c r="F99" s="14"/>
      <c r="G99" s="14"/>
      <c r="H99" s="14"/>
      <c r="I99" s="2"/>
      <c r="J99" s="14"/>
      <c r="K99" s="14"/>
      <c r="L99" s="34"/>
      <c r="M99" s="2"/>
      <c r="N99" s="14"/>
      <c r="O99" s="2"/>
      <c r="P99" s="2"/>
      <c r="Q99" s="2"/>
      <c r="R99" s="14"/>
      <c r="S99" s="14"/>
      <c r="T99" s="14"/>
      <c r="U99" s="14"/>
      <c r="V99" s="14"/>
      <c r="W99" s="14"/>
      <c r="X99" s="14"/>
      <c r="Y99" s="14"/>
      <c r="Z99" s="34"/>
      <c r="AA99" s="2"/>
      <c r="AB99" s="2"/>
      <c r="AC99" s="14"/>
      <c r="AD99" s="14"/>
      <c r="AE99" s="2"/>
      <c r="AF99" s="2"/>
      <c r="AG99" s="2"/>
      <c r="AH99" s="2"/>
      <c r="AI99" s="14"/>
      <c r="AJ99" s="14"/>
      <c r="AK99" s="2"/>
      <c r="AL99" s="14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58" t="s">
        <v>317</v>
      </c>
      <c r="BE99" s="65">
        <f>A!J124</f>
        <v>3765</v>
      </c>
      <c r="BF99" s="65">
        <f>A!D124</f>
        <v>3766</v>
      </c>
      <c r="BG99" s="65">
        <f>A!C124</f>
        <v>3803.58</v>
      </c>
      <c r="BH99" s="65">
        <f>A!B124</f>
        <v>3755.5685814771396</v>
      </c>
      <c r="BI99" s="65">
        <f>A!K124</f>
        <v>3763.0651316666667</v>
      </c>
      <c r="BJ99" s="65">
        <f>A!E124</f>
        <v>3764.6112000000298</v>
      </c>
      <c r="BK99" s="66">
        <f>A!F124</f>
        <v>3763.2362199999902</v>
      </c>
      <c r="BL99" s="65">
        <f t="shared" si="18"/>
        <v>3755.5685814771396</v>
      </c>
      <c r="BM99" s="65">
        <f t="shared" si="19"/>
        <v>3803.58</v>
      </c>
      <c r="BN99" s="99">
        <f t="shared" si="20"/>
        <v>1.2751211075823953E-2</v>
      </c>
      <c r="BO99" s="100">
        <f>A!G124</f>
        <v>3765.24380604828</v>
      </c>
      <c r="BP99" s="65">
        <f>A!H124</f>
        <v>3765</v>
      </c>
      <c r="BQ99" s="66">
        <f>A!I124</f>
        <v>3765.3</v>
      </c>
      <c r="BR99" s="100"/>
      <c r="BS99" s="289" t="str">
        <f>A!L124</f>
        <v/>
      </c>
      <c r="BT99" s="258"/>
      <c r="BU99" s="247" t="s">
        <v>317</v>
      </c>
      <c r="BV99" s="257">
        <f>A!J184</f>
        <v>3637</v>
      </c>
      <c r="BW99" s="257">
        <f>A!D184</f>
        <v>3637</v>
      </c>
      <c r="BX99" s="257">
        <f>A!C184</f>
        <v>3635.6010000000001</v>
      </c>
      <c r="BY99" s="257">
        <f>A!B184</f>
        <v>3636.5767878077377</v>
      </c>
      <c r="BZ99" s="257">
        <f>A!K184</f>
        <v>3635.5344833333334</v>
      </c>
      <c r="CA99" s="257">
        <f>A!E184</f>
        <v>3636.9244799999501</v>
      </c>
      <c r="CB99" s="258">
        <f>A!F184</f>
        <v>3636.55339</v>
      </c>
      <c r="CC99" s="257">
        <f t="shared" si="21"/>
        <v>3635.5344833333334</v>
      </c>
      <c r="CD99" s="257">
        <f t="shared" si="22"/>
        <v>3637</v>
      </c>
      <c r="CE99" s="259">
        <f t="shared" si="23"/>
        <v>4.0293406059074691E-4</v>
      </c>
      <c r="CF99" s="257">
        <f>A!G184</f>
        <v>3637.1128926604802</v>
      </c>
      <c r="CG99" s="257">
        <f>A!H184</f>
        <v>3637.1</v>
      </c>
      <c r="CH99" s="258">
        <f>A!I184</f>
        <v>3637.1</v>
      </c>
      <c r="CI99" s="256"/>
      <c r="CJ99" s="289" t="str">
        <f>A!L184</f>
        <v/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2:123" customFormat="false" ht="12" customHeight="1">
      <c r="B100" s="2"/>
      <c r="C100" s="14"/>
      <c r="D100" s="14"/>
      <c r="E100" s="14"/>
      <c r="F100" s="14"/>
      <c r="G100" s="14"/>
      <c r="H100" s="14"/>
      <c r="I100" s="2"/>
      <c r="J100" s="14"/>
      <c r="K100" s="14"/>
      <c r="L100" s="34"/>
      <c r="M100" s="2"/>
      <c r="N100" s="14"/>
      <c r="O100" s="2"/>
      <c r="P100" s="2"/>
      <c r="Q100" s="2"/>
      <c r="R100" s="14"/>
      <c r="S100" s="14"/>
      <c r="T100" s="14"/>
      <c r="U100" s="14"/>
      <c r="V100" s="14"/>
      <c r="W100" s="14"/>
      <c r="X100" s="14"/>
      <c r="Y100" s="14"/>
      <c r="Z100" s="34"/>
      <c r="AA100" s="2"/>
      <c r="AB100" s="2"/>
      <c r="AC100" s="14"/>
      <c r="AD100" s="14"/>
      <c r="AE100" s="2"/>
      <c r="AF100" s="2"/>
      <c r="AG100" s="2"/>
      <c r="AH100" s="2"/>
      <c r="AI100" s="14"/>
      <c r="AJ100" s="14"/>
      <c r="AK100" s="2"/>
      <c r="AL100" s="14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58" t="s">
        <v>318</v>
      </c>
      <c r="BE100" s="65">
        <f>A!J125</f>
        <v>3749</v>
      </c>
      <c r="BF100" s="65">
        <f>A!D125</f>
        <v>3749</v>
      </c>
      <c r="BG100" s="65">
        <f>A!C125</f>
        <v>3763.48</v>
      </c>
      <c r="BH100" s="65">
        <f>A!B125</f>
        <v>3739.1559202813601</v>
      </c>
      <c r="BI100" s="65">
        <f>A!K125</f>
        <v>3746.9016744444443</v>
      </c>
      <c r="BJ100" s="65">
        <f>A!E125</f>
        <v>3748.4294399999699</v>
      </c>
      <c r="BK100" s="66">
        <f>A!F125</f>
        <v>3746.8105099999898</v>
      </c>
      <c r="BL100" s="65">
        <f t="shared" si="18"/>
        <v>3739.1559202813601</v>
      </c>
      <c r="BM100" s="65">
        <f t="shared" si="19"/>
        <v>3763.48</v>
      </c>
      <c r="BN100" s="99">
        <f t="shared" si="20"/>
        <v>6.4883210636928219E-3</v>
      </c>
      <c r="BO100" s="100">
        <f>A!G125</f>
        <v>3748.9019855617198</v>
      </c>
      <c r="BP100" s="65">
        <f>A!H125</f>
        <v>3748.8</v>
      </c>
      <c r="BQ100" s="66">
        <f>A!I125</f>
        <v>3748.5</v>
      </c>
      <c r="BR100" s="100"/>
      <c r="BS100" s="289" t="str">
        <f>A!L125</f>
        <v/>
      </c>
      <c r="BT100" s="258"/>
      <c r="BU100" s="247" t="s">
        <v>318</v>
      </c>
      <c r="BV100" s="257">
        <f>A!J185</f>
        <v>3632</v>
      </c>
      <c r="BW100" s="257">
        <f>A!D185</f>
        <v>3632</v>
      </c>
      <c r="BX100" s="257">
        <f>A!C185</f>
        <v>3630.4720000000002</v>
      </c>
      <c r="BY100" s="257">
        <f>A!B185</f>
        <v>3631.594372801876</v>
      </c>
      <c r="BZ100" s="257">
        <f>A!K185</f>
        <v>3630.5353061111114</v>
      </c>
      <c r="CA100" s="257">
        <f>A!E185</f>
        <v>3631.7567999999501</v>
      </c>
      <c r="CB100" s="258">
        <f>A!F185</f>
        <v>3631.3216200000002</v>
      </c>
      <c r="CC100" s="257">
        <f t="shared" si="21"/>
        <v>3630.4720000000002</v>
      </c>
      <c r="CD100" s="257">
        <f t="shared" si="22"/>
        <v>3632</v>
      </c>
      <c r="CE100" s="259">
        <f t="shared" si="23"/>
        <v>4.2070608576460957E-4</v>
      </c>
      <c r="CF100" s="257">
        <f>A!G185</f>
        <v>3631.9892953835902</v>
      </c>
      <c r="CG100" s="257">
        <f>A!H185</f>
        <v>3631.9</v>
      </c>
      <c r="CH100" s="258">
        <f>A!I185</f>
        <v>3631.9</v>
      </c>
      <c r="CI100" s="256"/>
      <c r="CJ100" s="289" t="str">
        <f>A!L185</f>
        <v/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2:123" customFormat="false" ht="12" customHeight="1">
      <c r="B101" s="2"/>
      <c r="C101" s="14"/>
      <c r="D101" s="14"/>
      <c r="E101" s="14"/>
      <c r="F101" s="14"/>
      <c r="G101" s="14"/>
      <c r="H101" s="14"/>
      <c r="I101" s="2"/>
      <c r="J101" s="14"/>
      <c r="K101" s="14"/>
      <c r="L101" s="34"/>
      <c r="M101" s="2"/>
      <c r="N101" s="14"/>
      <c r="O101" s="2"/>
      <c r="P101" s="2"/>
      <c r="Q101" s="2"/>
      <c r="R101" s="14"/>
      <c r="S101" s="14"/>
      <c r="T101" s="14"/>
      <c r="U101" s="14"/>
      <c r="V101" s="14"/>
      <c r="W101" s="14"/>
      <c r="X101" s="14"/>
      <c r="Y101" s="14"/>
      <c r="Z101" s="34"/>
      <c r="AA101" s="2"/>
      <c r="AB101" s="2"/>
      <c r="AC101" s="14"/>
      <c r="AD101" s="14"/>
      <c r="AE101" s="2"/>
      <c r="AF101" s="2"/>
      <c r="AG101" s="2"/>
      <c r="AH101" s="2"/>
      <c r="AI101" s="14"/>
      <c r="AJ101" s="14"/>
      <c r="AK101" s="2"/>
      <c r="AL101" s="1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58" t="s">
        <v>319</v>
      </c>
      <c r="BE101" s="65">
        <f>A!J126</f>
        <v>219</v>
      </c>
      <c r="BF101" s="65">
        <f>A!D126</f>
        <v>219</v>
      </c>
      <c r="BG101" s="65">
        <f>A!C126</f>
        <v>215.77799999999999</v>
      </c>
      <c r="BH101" s="65">
        <f>A!B126</f>
        <v>215.12309495896835</v>
      </c>
      <c r="BI101" s="65">
        <f>A!K126</f>
        <v>217.00042416666668</v>
      </c>
      <c r="BJ101" s="65">
        <f>A!E126</f>
        <v>218.98531200000301</v>
      </c>
      <c r="BK101" s="66">
        <f>A!F126</f>
        <v>219.76947900000101</v>
      </c>
      <c r="BL101" s="65">
        <f t="shared" si="18"/>
        <v>215.12309495896835</v>
      </c>
      <c r="BM101" s="65">
        <f t="shared" si="19"/>
        <v>219.76947900000101</v>
      </c>
      <c r="BN101" s="99">
        <f t="shared" si="20"/>
        <v>2.1182117196134904E-2</v>
      </c>
      <c r="BO101" s="100">
        <f>A!G126</f>
        <v>219.354089962286</v>
      </c>
      <c r="BP101" s="65">
        <f>A!H126</f>
        <v>219.3</v>
      </c>
      <c r="BQ101" s="66">
        <f>A!I126</f>
        <v>219.2</v>
      </c>
      <c r="BR101" s="100"/>
      <c r="BS101" s="289" t="str">
        <f>A!L126</f>
        <v/>
      </c>
      <c r="BT101" s="258"/>
      <c r="BU101" s="247" t="s">
        <v>319</v>
      </c>
      <c r="BV101" s="257">
        <f>A!J186</f>
        <v>209</v>
      </c>
      <c r="BW101" s="257">
        <f>A!D186</f>
        <v>209</v>
      </c>
      <c r="BX101" s="257">
        <f>A!C186</f>
        <v>207.34399999999999</v>
      </c>
      <c r="BY101" s="257">
        <f>A!B186</f>
        <v>207.50293083235638</v>
      </c>
      <c r="BZ101" s="257">
        <f>A!K186</f>
        <v>206.74753944444444</v>
      </c>
      <c r="CA101" s="257">
        <f>A!E186</f>
        <v>208.725215999997</v>
      </c>
      <c r="CB101" s="258">
        <f>A!F186</f>
        <v>209.371025</v>
      </c>
      <c r="CC101" s="257">
        <f t="shared" si="21"/>
        <v>206.74753944444444</v>
      </c>
      <c r="CD101" s="257">
        <f t="shared" si="22"/>
        <v>209.371025</v>
      </c>
      <c r="CE101" s="259">
        <f t="shared" si="23"/>
        <v>1.2555792521250355E-2</v>
      </c>
      <c r="CF101" s="257">
        <f>A!G186</f>
        <v>208.94623347075699</v>
      </c>
      <c r="CG101" s="257">
        <f>A!H186</f>
        <v>209</v>
      </c>
      <c r="CH101" s="258">
        <f>A!I186</f>
        <v>209</v>
      </c>
      <c r="CI101" s="256"/>
      <c r="CJ101" s="289" t="str">
        <f>A!L186</f>
        <v/>
      </c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2:123" customFormat="false" ht="12" customHeight="1">
      <c r="B102" s="2"/>
      <c r="C102" s="14"/>
      <c r="D102" s="14"/>
      <c r="E102" s="14"/>
      <c r="F102" s="14"/>
      <c r="G102" s="14"/>
      <c r="H102" s="14"/>
      <c r="I102" s="2"/>
      <c r="J102" s="14"/>
      <c r="K102" s="14"/>
      <c r="L102" s="34"/>
      <c r="M102" s="2"/>
      <c r="N102" s="14"/>
      <c r="O102" s="2"/>
      <c r="P102" s="2"/>
      <c r="Q102" s="2"/>
      <c r="R102" s="14"/>
      <c r="S102" s="14"/>
      <c r="T102" s="14"/>
      <c r="U102" s="14"/>
      <c r="V102" s="14"/>
      <c r="W102" s="14"/>
      <c r="X102" s="14"/>
      <c r="Y102" s="14"/>
      <c r="Z102" s="34"/>
      <c r="AA102" s="2"/>
      <c r="AB102" s="2"/>
      <c r="AC102" s="14"/>
      <c r="AD102" s="14"/>
      <c r="AE102" s="2"/>
      <c r="AF102" s="2"/>
      <c r="AG102" s="2"/>
      <c r="AH102" s="2"/>
      <c r="AI102" s="14"/>
      <c r="AJ102" s="14"/>
      <c r="AK102" s="2"/>
      <c r="AL102" s="14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58" t="s">
        <v>320</v>
      </c>
      <c r="BE102" s="65">
        <f>A!J127</f>
        <v>198</v>
      </c>
      <c r="BF102" s="65">
        <f>A!D127</f>
        <v>198</v>
      </c>
      <c r="BG102" s="65">
        <f>A!C127</f>
        <v>195.53</v>
      </c>
      <c r="BH102" s="65">
        <f>A!B127</f>
        <v>194.60726846424384</v>
      </c>
      <c r="BI102" s="65">
        <f>A!K127</f>
        <v>196.28146916666668</v>
      </c>
      <c r="BJ102" s="65">
        <f>A!E127</f>
        <v>197.674848</v>
      </c>
      <c r="BK102" s="66">
        <f>A!F127</f>
        <v>198.56431600000101</v>
      </c>
      <c r="BL102" s="65">
        <f t="shared" si="18"/>
        <v>194.60726846424384</v>
      </c>
      <c r="BM102" s="65">
        <f t="shared" si="19"/>
        <v>198.56431600000101</v>
      </c>
      <c r="BN102" s="99">
        <f t="shared" si="20"/>
        <v>1.9988406649686825E-2</v>
      </c>
      <c r="BO102" s="100">
        <f>A!G127</f>
        <v>197.96713190339099</v>
      </c>
      <c r="BP102" s="65">
        <f>A!H127</f>
        <v>197.9</v>
      </c>
      <c r="BQ102" s="66">
        <f>A!I127</f>
        <v>197.3</v>
      </c>
      <c r="BR102" s="100"/>
      <c r="BS102" s="289" t="str">
        <f>A!L127</f>
        <v/>
      </c>
      <c r="BT102" s="258"/>
      <c r="BU102" s="247" t="s">
        <v>320</v>
      </c>
      <c r="BV102" s="257">
        <f>A!J187</f>
        <v>190</v>
      </c>
      <c r="BW102" s="257">
        <f>A!D187</f>
        <v>190</v>
      </c>
      <c r="BX102" s="257">
        <f>A!C187</f>
        <v>188.50299999999999</v>
      </c>
      <c r="BY102" s="257">
        <f>A!B187</f>
        <v>188.45252051582651</v>
      </c>
      <c r="BZ102" s="257">
        <f>A!K187</f>
        <v>188.18317405555558</v>
      </c>
      <c r="CA102" s="257">
        <f>A!E187</f>
        <v>189.56515200000101</v>
      </c>
      <c r="CB102" s="258">
        <f>A!F187</f>
        <v>190.35797199999999</v>
      </c>
      <c r="CC102" s="257">
        <f t="shared" si="21"/>
        <v>188.18317405555558</v>
      </c>
      <c r="CD102" s="257">
        <f t="shared" si="22"/>
        <v>190.35797199999999</v>
      </c>
      <c r="CE102" s="259">
        <f t="shared" si="23"/>
        <v>1.1461211020038137E-2</v>
      </c>
      <c r="CF102" s="257">
        <f>A!G187</f>
        <v>189.75289266048</v>
      </c>
      <c r="CG102" s="257">
        <f>A!H187</f>
        <v>189.7</v>
      </c>
      <c r="CH102" s="258">
        <f>A!I187</f>
        <v>189.7</v>
      </c>
      <c r="CI102" s="256"/>
      <c r="CJ102" s="289" t="str">
        <f>A!L187</f>
        <v/>
      </c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2:123" customFormat="false" ht="12" customHeight="1">
      <c r="B103" s="2"/>
      <c r="C103" s="14"/>
      <c r="D103" s="14"/>
      <c r="E103" s="14"/>
      <c r="F103" s="14"/>
      <c r="G103" s="14"/>
      <c r="H103" s="14"/>
      <c r="I103" s="2"/>
      <c r="J103" s="14"/>
      <c r="K103" s="14"/>
      <c r="L103" s="34"/>
      <c r="M103" s="2"/>
      <c r="N103" s="14"/>
      <c r="O103" s="2"/>
      <c r="P103" s="2"/>
      <c r="Q103" s="2"/>
      <c r="R103" s="14"/>
      <c r="S103" s="14"/>
      <c r="T103" s="14"/>
      <c r="U103" s="14"/>
      <c r="V103" s="14"/>
      <c r="W103" s="14"/>
      <c r="X103" s="14"/>
      <c r="Y103" s="14"/>
      <c r="Z103" s="34"/>
      <c r="AA103" s="2"/>
      <c r="AB103" s="2"/>
      <c r="AC103" s="14"/>
      <c r="AD103" s="14"/>
      <c r="AE103" s="2"/>
      <c r="AF103" s="2"/>
      <c r="AG103" s="2"/>
      <c r="AH103" s="2"/>
      <c r="AI103" s="14"/>
      <c r="AJ103" s="14"/>
      <c r="AK103" s="2"/>
      <c r="AL103" s="14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58" t="s">
        <v>321</v>
      </c>
      <c r="BE103" s="65">
        <f>A!J128</f>
        <v>3778</v>
      </c>
      <c r="BF103" s="65">
        <f>A!D128</f>
        <v>3778</v>
      </c>
      <c r="BG103" s="65">
        <f>A!C128</f>
        <v>3803.58</v>
      </c>
      <c r="BH103" s="65">
        <f>A!B128</f>
        <v>3786.0492379835878</v>
      </c>
      <c r="BI103" s="65">
        <f>A!K128</f>
        <v>3776.0269500000004</v>
      </c>
      <c r="BJ103" s="65">
        <f>A!E128</f>
        <v>3777.7958400000398</v>
      </c>
      <c r="BK103" s="66">
        <f>A!F128</f>
        <v>3775.8216299999999</v>
      </c>
      <c r="BL103" s="65">
        <f t="shared" si="18"/>
        <v>3775.8216299999999</v>
      </c>
      <c r="BM103" s="65">
        <f t="shared" si="19"/>
        <v>3803.58</v>
      </c>
      <c r="BN103" s="99">
        <f t="shared" si="20"/>
        <v>7.3467264179338312E-3</v>
      </c>
      <c r="BO103" s="100">
        <f>A!G128</f>
        <v>3778.3317930881499</v>
      </c>
      <c r="BP103" s="65">
        <f>A!H128</f>
        <v>3778.2</v>
      </c>
      <c r="BQ103" s="66">
        <f>A!I128</f>
        <v>3779</v>
      </c>
      <c r="BR103" s="100"/>
      <c r="BS103" s="289" t="str">
        <f>A!L128</f>
        <v/>
      </c>
      <c r="BT103" s="258"/>
      <c r="BU103" s="247" t="s">
        <v>321</v>
      </c>
      <c r="BV103" s="257">
        <f>A!J188</f>
        <v>3637</v>
      </c>
      <c r="BW103" s="257">
        <f>A!D188</f>
        <v>3637</v>
      </c>
      <c r="BX103" s="257">
        <f>A!C188</f>
        <v>3635.6010000000001</v>
      </c>
      <c r="BY103" s="257">
        <f>A!B188</f>
        <v>3636.5767878077377</v>
      </c>
      <c r="BZ103" s="257">
        <f>A!K188</f>
        <v>3635.5501183333331</v>
      </c>
      <c r="CA103" s="257">
        <f>A!E188</f>
        <v>3636.9244799999501</v>
      </c>
      <c r="CB103" s="258">
        <f>A!F188</f>
        <v>3636.3775000000001</v>
      </c>
      <c r="CC103" s="257">
        <f t="shared" si="21"/>
        <v>3635.5501183333331</v>
      </c>
      <c r="CD103" s="257">
        <f t="shared" si="22"/>
        <v>3637</v>
      </c>
      <c r="CE103" s="259">
        <f t="shared" si="23"/>
        <v>3.9863532132661846E-4</v>
      </c>
      <c r="CF103" s="257">
        <f>A!G188</f>
        <v>3637.1128926604802</v>
      </c>
      <c r="CG103" s="257">
        <f>A!H188</f>
        <v>3637.1</v>
      </c>
      <c r="CH103" s="258">
        <f>A!I188</f>
        <v>3637.1</v>
      </c>
      <c r="CI103" s="256"/>
      <c r="CJ103" s="289" t="str">
        <f>A!L188</f>
        <v/>
      </c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2:123" customFormat="false" ht="12" customHeight="1">
      <c r="B104" s="2"/>
      <c r="C104" s="14"/>
      <c r="D104" s="14"/>
      <c r="E104" s="14"/>
      <c r="F104" s="14"/>
      <c r="G104" s="14"/>
      <c r="H104" s="14"/>
      <c r="I104" s="2"/>
      <c r="J104" s="14"/>
      <c r="K104" s="14"/>
      <c r="L104" s="34"/>
      <c r="M104" s="2"/>
      <c r="N104" s="14"/>
      <c r="O104" s="2"/>
      <c r="P104" s="2"/>
      <c r="Q104" s="2"/>
      <c r="R104" s="14"/>
      <c r="S104" s="14"/>
      <c r="T104" s="14"/>
      <c r="U104" s="14"/>
      <c r="V104" s="14"/>
      <c r="W104" s="14"/>
      <c r="X104" s="14"/>
      <c r="Y104" s="14"/>
      <c r="Z104" s="34"/>
      <c r="AA104" s="2"/>
      <c r="AB104" s="2"/>
      <c r="AC104" s="14"/>
      <c r="AD104" s="14"/>
      <c r="AE104" s="2"/>
      <c r="AF104" s="2"/>
      <c r="AG104" s="2"/>
      <c r="AH104" s="2"/>
      <c r="AI104" s="14"/>
      <c r="AJ104" s="14"/>
      <c r="AK104" s="2"/>
      <c r="AL104" s="14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58" t="s">
        <v>322</v>
      </c>
      <c r="BE104" s="65">
        <f>A!J129</f>
        <v>3761</v>
      </c>
      <c r="BF104" s="65">
        <f>A!D129</f>
        <v>3761</v>
      </c>
      <c r="BG104" s="65">
        <f>A!C129</f>
        <v>3777.1779999999999</v>
      </c>
      <c r="BH104" s="65">
        <f>A!B129</f>
        <v>3769.0504103165299</v>
      </c>
      <c r="BI104" s="65">
        <f>A!K129</f>
        <v>3759.036741111111</v>
      </c>
      <c r="BJ104" s="65">
        <f>A!E129</f>
        <v>3760.86815999995</v>
      </c>
      <c r="BK104" s="66">
        <f>A!F129</f>
        <v>3759.6868399999898</v>
      </c>
      <c r="BL104" s="65">
        <f t="shared" si="18"/>
        <v>3759.036741111111</v>
      </c>
      <c r="BM104" s="65">
        <f t="shared" si="19"/>
        <v>3777.1779999999999</v>
      </c>
      <c r="BN104" s="99">
        <f t="shared" si="20"/>
        <v>4.8231284799619897E-3</v>
      </c>
      <c r="BO104" s="100">
        <f>A!G129</f>
        <v>3761.3053362061401</v>
      </c>
      <c r="BP104" s="65">
        <f>A!H129</f>
        <v>3761.1</v>
      </c>
      <c r="BQ104" s="66">
        <f>A!I129</f>
        <v>3760.8</v>
      </c>
      <c r="BR104" s="100"/>
      <c r="BS104" s="289" t="str">
        <f>A!L129</f>
        <v/>
      </c>
      <c r="BT104" s="258"/>
      <c r="BU104" s="247" t="s">
        <v>322</v>
      </c>
      <c r="BV104" s="257">
        <f>A!J189</f>
        <v>3632</v>
      </c>
      <c r="BW104" s="257">
        <f>A!D189</f>
        <v>3632</v>
      </c>
      <c r="BX104" s="257">
        <f>A!C189</f>
        <v>3630.4520000000002</v>
      </c>
      <c r="BY104" s="257">
        <f>A!B189</f>
        <v>3631.594372801876</v>
      </c>
      <c r="BZ104" s="257">
        <f>A!K189</f>
        <v>3630.5229133333337</v>
      </c>
      <c r="CA104" s="257">
        <f>A!E189</f>
        <v>3631.7567999999501</v>
      </c>
      <c r="CB104" s="258">
        <f>A!F189</f>
        <v>3631.4181400000002</v>
      </c>
      <c r="CC104" s="257">
        <f t="shared" si="21"/>
        <v>3630.4520000000002</v>
      </c>
      <c r="CD104" s="257">
        <f t="shared" si="22"/>
        <v>3632</v>
      </c>
      <c r="CE104" s="259">
        <f t="shared" si="23"/>
        <v>4.2621270992382798E-4</v>
      </c>
      <c r="CF104" s="257">
        <f>A!G189</f>
        <v>3631.9892953835902</v>
      </c>
      <c r="CG104" s="257">
        <f>A!H189</f>
        <v>3631.9</v>
      </c>
      <c r="CH104" s="258">
        <f>A!I189</f>
        <v>3631.9</v>
      </c>
      <c r="CI104" s="256"/>
      <c r="CJ104" s="289" t="str">
        <f>A!L189</f>
        <v/>
      </c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2:123" customFormat="false" ht="12" customHeight="1">
      <c r="B105" s="2"/>
      <c r="C105" s="14"/>
      <c r="D105" s="14"/>
      <c r="E105" s="14"/>
      <c r="F105" s="14"/>
      <c r="G105" s="14"/>
      <c r="H105" s="14"/>
      <c r="I105" s="2"/>
      <c r="J105" s="14"/>
      <c r="K105" s="14"/>
      <c r="L105" s="34"/>
      <c r="M105" s="2"/>
      <c r="N105" s="14"/>
      <c r="O105" s="2"/>
      <c r="P105" s="2"/>
      <c r="Q105" s="2"/>
      <c r="R105" s="14"/>
      <c r="S105" s="14"/>
      <c r="T105" s="14"/>
      <c r="U105" s="14"/>
      <c r="V105" s="14"/>
      <c r="W105" s="14"/>
      <c r="X105" s="14"/>
      <c r="Y105" s="14"/>
      <c r="Z105" s="34"/>
      <c r="AA105" s="2"/>
      <c r="AB105" s="2"/>
      <c r="AC105" s="14"/>
      <c r="AD105" s="14"/>
      <c r="AE105" s="2"/>
      <c r="AF105" s="2"/>
      <c r="AG105" s="2"/>
      <c r="AH105" s="2"/>
      <c r="AI105" s="14"/>
      <c r="AJ105" s="14"/>
      <c r="AK105" s="2"/>
      <c r="AL105" s="14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58" t="s">
        <v>323</v>
      </c>
      <c r="BE105" s="65">
        <f>A!J130</f>
        <v>3798</v>
      </c>
      <c r="BF105" s="65">
        <f>A!D130</f>
        <v>3798</v>
      </c>
      <c r="BG105" s="65">
        <f>A!C130</f>
        <v>3828.2579999999998</v>
      </c>
      <c r="BH105" s="65">
        <f>A!B130</f>
        <v>3808.6166471277847</v>
      </c>
      <c r="BI105" s="65">
        <f>A!K130</f>
        <v>3795.4925550000003</v>
      </c>
      <c r="BJ105" s="65">
        <f>A!E130</f>
        <v>3797.8684799999801</v>
      </c>
      <c r="BK105" s="66">
        <f>A!F130</f>
        <v>3795.91167</v>
      </c>
      <c r="BL105" s="65">
        <f t="shared" si="18"/>
        <v>3795.4925550000003</v>
      </c>
      <c r="BM105" s="65">
        <f t="shared" si="19"/>
        <v>3828.2579999999998</v>
      </c>
      <c r="BN105" s="99">
        <f t="shared" si="20"/>
        <v>8.6275882178226456E-3</v>
      </c>
      <c r="BO105" s="100">
        <f>A!G130</f>
        <v>3797.7525320823202</v>
      </c>
      <c r="BP105" s="65">
        <f>A!H130</f>
        <v>3798.1</v>
      </c>
      <c r="BQ105" s="66">
        <f>A!I130</f>
        <v>3798.6</v>
      </c>
      <c r="BR105" s="100"/>
      <c r="BS105" s="289" t="str">
        <f>A!L130</f>
        <v/>
      </c>
      <c r="BT105" s="258"/>
      <c r="BU105" s="247" t="s">
        <v>323</v>
      </c>
      <c r="BV105" s="257">
        <f>A!J190</f>
        <v>3649</v>
      </c>
      <c r="BW105" s="257">
        <f>A!D190</f>
        <v>3649</v>
      </c>
      <c r="BX105" s="257">
        <f>A!C190</f>
        <v>3646.8710000000001</v>
      </c>
      <c r="BY105" s="257">
        <f>A!B190</f>
        <v>3648.0070339976555</v>
      </c>
      <c r="BZ105" s="257">
        <f>A!K190</f>
        <v>3646.7281422222222</v>
      </c>
      <c r="CA105" s="257">
        <f>A!E190</f>
        <v>3648.5097599999699</v>
      </c>
      <c r="CB105" s="258">
        <f>A!F190</f>
        <v>3647.9605199999801</v>
      </c>
      <c r="CC105" s="257">
        <f t="shared" si="21"/>
        <v>3646.7281422222222</v>
      </c>
      <c r="CD105" s="257">
        <f t="shared" si="22"/>
        <v>3649</v>
      </c>
      <c r="CE105" s="259">
        <f t="shared" si="23"/>
        <v>6.2265911566543786E-4</v>
      </c>
      <c r="CF105" s="257">
        <f>A!G190</f>
        <v>3648.6381081080399</v>
      </c>
      <c r="CG105" s="257">
        <f>A!H190</f>
        <v>3648.7</v>
      </c>
      <c r="CH105" s="258">
        <f>A!I190</f>
        <v>3648.7</v>
      </c>
      <c r="CI105" s="256"/>
      <c r="CJ105" s="289" t="str">
        <f>A!L190</f>
        <v/>
      </c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2:123" customFormat="false" ht="12" customHeight="1">
      <c r="B106" s="2"/>
      <c r="C106" s="14"/>
      <c r="D106" s="14"/>
      <c r="E106" s="14"/>
      <c r="F106" s="14"/>
      <c r="G106" s="14"/>
      <c r="H106" s="14"/>
      <c r="I106" s="2"/>
      <c r="J106" s="14"/>
      <c r="K106" s="14"/>
      <c r="L106" s="34"/>
      <c r="M106" s="2"/>
      <c r="N106" s="14"/>
      <c r="O106" s="2"/>
      <c r="P106" s="2"/>
      <c r="Q106" s="2"/>
      <c r="R106" s="14"/>
      <c r="S106" s="14"/>
      <c r="T106" s="14"/>
      <c r="U106" s="14"/>
      <c r="V106" s="14"/>
      <c r="W106" s="14"/>
      <c r="X106" s="14"/>
      <c r="Y106" s="14"/>
      <c r="Z106" s="34"/>
      <c r="AA106" s="2"/>
      <c r="AB106" s="2"/>
      <c r="AC106" s="14"/>
      <c r="AD106" s="14"/>
      <c r="AE106" s="2"/>
      <c r="AF106" s="2"/>
      <c r="AG106" s="2"/>
      <c r="AH106" s="2"/>
      <c r="AI106" s="14"/>
      <c r="AJ106" s="14"/>
      <c r="AK106" s="2"/>
      <c r="AL106" s="14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58" t="s">
        <v>324</v>
      </c>
      <c r="BE106" s="65">
        <f>A!J131</f>
        <v>1493</v>
      </c>
      <c r="BF106" s="65">
        <f>A!D131</f>
        <v>1493</v>
      </c>
      <c r="BG106" s="65">
        <f>A!C131</f>
        <v>1486.857</v>
      </c>
      <c r="BH106" s="65">
        <f>A!B131</f>
        <v>1497.6553341148888</v>
      </c>
      <c r="BI106" s="65">
        <f>A!K131</f>
        <v>1491.2209888888888</v>
      </c>
      <c r="BJ106" s="65">
        <f>A!E131</f>
        <v>1492.4851200000201</v>
      </c>
      <c r="BK106" s="66">
        <f>A!F131</f>
        <v>1492.42302</v>
      </c>
      <c r="BL106" s="65">
        <f t="shared" si="18"/>
        <v>1486.857</v>
      </c>
      <c r="BM106" s="65">
        <f t="shared" si="19"/>
        <v>1497.6553341148888</v>
      </c>
      <c r="BN106" s="99">
        <f t="shared" si="20"/>
        <v>7.2325109945271786E-3</v>
      </c>
      <c r="BO106" s="100">
        <f>A!G131</f>
        <v>1493.0269892517099</v>
      </c>
      <c r="BP106" s="65">
        <f>A!H131</f>
        <v>1492.7</v>
      </c>
      <c r="BQ106" s="66">
        <f>A!I131</f>
        <v>1493.1</v>
      </c>
      <c r="BR106" s="100"/>
      <c r="BS106" s="289" t="str">
        <f>A!L131</f>
        <v/>
      </c>
      <c r="BT106" s="258"/>
      <c r="BU106" s="247" t="s">
        <v>324</v>
      </c>
      <c r="BV106" s="257">
        <f>A!J191</f>
        <v>1420</v>
      </c>
      <c r="BW106" s="257">
        <f>A!D191</f>
        <v>1420</v>
      </c>
      <c r="BX106" s="257">
        <f>A!C191</f>
        <v>1418.1510000000001</v>
      </c>
      <c r="BY106" s="257">
        <f>A!B191</f>
        <v>1418.5228604923798</v>
      </c>
      <c r="BZ106" s="257">
        <f>A!K191</f>
        <v>1417.9387694444445</v>
      </c>
      <c r="CA106" s="257">
        <f>A!E191</f>
        <v>1419.32448000001</v>
      </c>
      <c r="CB106" s="258">
        <f>A!F191</f>
        <v>1419.42102999999</v>
      </c>
      <c r="CC106" s="257">
        <f t="shared" si="21"/>
        <v>1417.9387694444445</v>
      </c>
      <c r="CD106" s="257">
        <f t="shared" si="22"/>
        <v>1420</v>
      </c>
      <c r="CE106" s="259">
        <f t="shared" si="23"/>
        <v>1.4520689218203149E-3</v>
      </c>
      <c r="CF106" s="257">
        <f>A!G191</f>
        <v>1419.51289266048</v>
      </c>
      <c r="CG106" s="257">
        <f>A!H191</f>
        <v>1419.5</v>
      </c>
      <c r="CH106" s="258">
        <f>A!I191</f>
        <v>1419.5</v>
      </c>
      <c r="CI106" s="256"/>
      <c r="CJ106" s="289" t="str">
        <f>A!L191</f>
        <v/>
      </c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2:123" customFormat="false" ht="12" customHeight="1">
      <c r="B107" s="2"/>
      <c r="C107" s="14"/>
      <c r="D107" s="14"/>
      <c r="E107" s="14"/>
      <c r="F107" s="14"/>
      <c r="G107" s="14"/>
      <c r="H107" s="14"/>
      <c r="I107" s="2"/>
      <c r="J107" s="14"/>
      <c r="K107" s="14"/>
      <c r="L107" s="34"/>
      <c r="M107" s="2"/>
      <c r="N107" s="14"/>
      <c r="O107" s="2"/>
      <c r="P107" s="2"/>
      <c r="Q107" s="2"/>
      <c r="R107" s="14"/>
      <c r="S107" s="14"/>
      <c r="T107" s="14"/>
      <c r="U107" s="14"/>
      <c r="V107" s="14"/>
      <c r="W107" s="14"/>
      <c r="X107" s="14"/>
      <c r="Y107" s="14"/>
      <c r="Z107" s="34"/>
      <c r="AA107" s="2"/>
      <c r="AB107" s="2"/>
      <c r="AC107" s="14"/>
      <c r="AD107" s="14"/>
      <c r="AE107" s="2"/>
      <c r="AF107" s="2"/>
      <c r="AG107" s="2"/>
      <c r="AH107" s="2"/>
      <c r="AI107" s="14"/>
      <c r="AJ107" s="14"/>
      <c r="AK107" s="2"/>
      <c r="AL107" s="14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58" t="s">
        <v>325</v>
      </c>
      <c r="BE107" s="65">
        <f>A!J132</f>
        <v>1537</v>
      </c>
      <c r="BF107" s="65">
        <f>A!D132</f>
        <v>1538</v>
      </c>
      <c r="BG107" s="65">
        <f>A!C132</f>
        <v>1553.184</v>
      </c>
      <c r="BH107" s="65">
        <f>A!B132</f>
        <v>1606.6822977725678</v>
      </c>
      <c r="BI107" s="65">
        <f>A!K132</f>
        <v>1537.3461172222223</v>
      </c>
      <c r="BJ107" s="65">
        <f>A!E132</f>
        <v>1537.81152000002</v>
      </c>
      <c r="BK107" s="66">
        <f>A!F132</f>
        <v>1537.3001099999999</v>
      </c>
      <c r="BL107" s="65">
        <f t="shared" si="18"/>
        <v>1537</v>
      </c>
      <c r="BM107" s="65">
        <f t="shared" si="19"/>
        <v>1606.6822977725678</v>
      </c>
      <c r="BN107" s="99">
        <f t="shared" si="20"/>
        <v>4.5313159347994438E-2</v>
      </c>
      <c r="BO107" s="100">
        <f>A!G132</f>
        <v>1537.79385006956</v>
      </c>
      <c r="BP107" s="65">
        <f>A!H132</f>
        <v>1538.1</v>
      </c>
      <c r="BQ107" s="66">
        <f>A!I132</f>
        <v>1537.7</v>
      </c>
      <c r="BR107" s="100"/>
      <c r="BS107" s="289" t="str">
        <f>A!L132</f>
        <v/>
      </c>
      <c r="BT107" s="258"/>
      <c r="BU107" s="247" t="s">
        <v>325</v>
      </c>
      <c r="BV107" s="257">
        <f>A!J192</f>
        <v>1420</v>
      </c>
      <c r="BW107" s="257">
        <f>A!D192</f>
        <v>1420</v>
      </c>
      <c r="BX107" s="257">
        <f>A!C192</f>
        <v>1418.0519999999999</v>
      </c>
      <c r="BY107" s="257">
        <f>A!B192</f>
        <v>1418.5228604923798</v>
      </c>
      <c r="BZ107" s="257">
        <f>A!K192</f>
        <v>1417.9523286111109</v>
      </c>
      <c r="CA107" s="257">
        <f>A!E192</f>
        <v>1419.32448000001</v>
      </c>
      <c r="CB107" s="258">
        <f>A!F192</f>
        <v>1419.1706799999899</v>
      </c>
      <c r="CC107" s="257">
        <f t="shared" si="21"/>
        <v>1417.9523286111109</v>
      </c>
      <c r="CD107" s="257">
        <f t="shared" si="22"/>
        <v>1420</v>
      </c>
      <c r="CE107" s="259">
        <f t="shared" si="23"/>
        <v>1.4425169362507653E-3</v>
      </c>
      <c r="CF107" s="257">
        <f>A!G192</f>
        <v>1419.51289266048</v>
      </c>
      <c r="CG107" s="257">
        <f>A!H192</f>
        <v>1419.5</v>
      </c>
      <c r="CH107" s="258">
        <f>A!I192</f>
        <v>1419.5</v>
      </c>
      <c r="CI107" s="256"/>
      <c r="CJ107" s="289" t="str">
        <f>A!L192</f>
        <v/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2:123" customFormat="false" ht="12" customHeight="1">
      <c r="B108" s="2"/>
      <c r="C108" s="14"/>
      <c r="D108" s="14"/>
      <c r="E108" s="14"/>
      <c r="F108" s="14"/>
      <c r="G108" s="14"/>
      <c r="H108" s="14"/>
      <c r="I108" s="2"/>
      <c r="J108" s="14"/>
      <c r="K108" s="14"/>
      <c r="L108" s="34"/>
      <c r="M108" s="2"/>
      <c r="N108" s="14"/>
      <c r="O108" s="2"/>
      <c r="P108" s="2"/>
      <c r="Q108" s="2"/>
      <c r="R108" s="14"/>
      <c r="S108" s="14"/>
      <c r="T108" s="14"/>
      <c r="U108" s="14"/>
      <c r="V108" s="14"/>
      <c r="W108" s="14"/>
      <c r="X108" s="14"/>
      <c r="Y108" s="14"/>
      <c r="Z108" s="34"/>
      <c r="AA108" s="2"/>
      <c r="AB108" s="2"/>
      <c r="AC108" s="14"/>
      <c r="AD108" s="14"/>
      <c r="AE108" s="2"/>
      <c r="AF108" s="2"/>
      <c r="AG108" s="2"/>
      <c r="AH108" s="2"/>
      <c r="AI108" s="14"/>
      <c r="AJ108" s="14"/>
      <c r="AK108" s="2"/>
      <c r="AL108" s="14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58" t="s">
        <v>326</v>
      </c>
      <c r="BE108" s="65">
        <f>A!J133</f>
        <v>1548</v>
      </c>
      <c r="BF108" s="65">
        <f>A!D133</f>
        <v>1578</v>
      </c>
      <c r="BG108" s="65">
        <f>A!C133</f>
        <v>1608.0940000000001</v>
      </c>
      <c r="BH108" s="65">
        <f>A!B133</f>
        <v>1652.6963657678784</v>
      </c>
      <c r="BI108" s="65">
        <f>A!K133</f>
        <v>1576.6014397222223</v>
      </c>
      <c r="BJ108" s="65">
        <f>A!E133</f>
        <v>1577.7283199999899</v>
      </c>
      <c r="BK108" s="66">
        <f>A!F133</f>
        <v>1577.1232600000001</v>
      </c>
      <c r="BL108" s="65">
        <f t="shared" si="18"/>
        <v>1548</v>
      </c>
      <c r="BM108" s="65">
        <f t="shared" si="19"/>
        <v>1652.6963657678784</v>
      </c>
      <c r="BN108" s="99">
        <f t="shared" si="20"/>
        <v>6.6364298587254872E-2</v>
      </c>
      <c r="BO108" s="100">
        <f>A!G133</f>
        <v>1577.60072805147</v>
      </c>
      <c r="BP108" s="65">
        <f>A!H133</f>
        <v>1578.1</v>
      </c>
      <c r="BQ108" s="66">
        <f>A!I133</f>
        <v>1577.7</v>
      </c>
      <c r="BR108" s="100"/>
      <c r="BS108" s="289" t="str">
        <f>A!L133</f>
        <v/>
      </c>
      <c r="BT108" s="258"/>
      <c r="BU108" s="247" t="s">
        <v>326</v>
      </c>
      <c r="BV108" s="257">
        <f>A!J193</f>
        <v>1439</v>
      </c>
      <c r="BW108" s="257">
        <f>A!D193</f>
        <v>1439</v>
      </c>
      <c r="BX108" s="257">
        <f>A!C193</f>
        <v>1436.8489999999999</v>
      </c>
      <c r="BY108" s="257">
        <f>A!B193</f>
        <v>1437.280187573271</v>
      </c>
      <c r="BZ108" s="257">
        <f>A!K193</f>
        <v>1436.5241161111112</v>
      </c>
      <c r="CA108" s="257">
        <f>A!E193</f>
        <v>1438.4831999999799</v>
      </c>
      <c r="CB108" s="258">
        <f>A!F193</f>
        <v>1438.2924599999899</v>
      </c>
      <c r="CC108" s="257">
        <f t="shared" si="21"/>
        <v>1436.5241161111112</v>
      </c>
      <c r="CD108" s="257">
        <f t="shared" si="22"/>
        <v>1439</v>
      </c>
      <c r="CE108" s="259">
        <f t="shared" si="23"/>
        <v>1.7209099615255971E-3</v>
      </c>
      <c r="CF108" s="257">
        <f>A!G193</f>
        <v>1438.70623347076</v>
      </c>
      <c r="CG108" s="257">
        <f>A!H193</f>
        <v>1438.7</v>
      </c>
      <c r="CH108" s="258">
        <f>A!I193</f>
        <v>1438.7</v>
      </c>
      <c r="CI108" s="256"/>
      <c r="CJ108" s="289" t="str">
        <f>A!L193</f>
        <v/>
      </c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2:123" customFormat="false" ht="12" customHeight="1">
      <c r="B109" s="2"/>
      <c r="C109" s="14"/>
      <c r="D109" s="14"/>
      <c r="E109" s="14"/>
      <c r="F109" s="14"/>
      <c r="G109" s="14"/>
      <c r="H109" s="14"/>
      <c r="I109" s="2"/>
      <c r="J109" s="14"/>
      <c r="K109" s="14"/>
      <c r="L109" s="34"/>
      <c r="M109" s="2"/>
      <c r="N109" s="14"/>
      <c r="O109" s="2"/>
      <c r="P109" s="2"/>
      <c r="Q109" s="2"/>
      <c r="R109" s="14"/>
      <c r="S109" s="14"/>
      <c r="T109" s="14"/>
      <c r="U109" s="14"/>
      <c r="V109" s="14"/>
      <c r="W109" s="14"/>
      <c r="X109" s="14"/>
      <c r="Y109" s="14"/>
      <c r="Z109" s="34"/>
      <c r="AA109" s="2"/>
      <c r="AB109" s="2"/>
      <c r="AC109" s="14"/>
      <c r="AD109" s="14"/>
      <c r="AE109" s="2"/>
      <c r="AF109" s="2"/>
      <c r="AG109" s="2"/>
      <c r="AH109" s="2"/>
      <c r="AI109" s="14"/>
      <c r="AJ109" s="14"/>
      <c r="AK109" s="2"/>
      <c r="AL109" s="14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58" t="s">
        <v>327</v>
      </c>
      <c r="BE109" s="65">
        <f>A!J134</f>
        <v>208</v>
      </c>
      <c r="BF109" s="65">
        <f>A!D134</f>
        <v>208</v>
      </c>
      <c r="BG109" s="65">
        <f>A!C134</f>
        <v>203.00700000000001</v>
      </c>
      <c r="BH109" s="65">
        <f>A!B134</f>
        <v>212.19226260257915</v>
      </c>
      <c r="BI109" s="65">
        <f>A!K134</f>
        <v>206.36539055555556</v>
      </c>
      <c r="BJ109" s="65">
        <f>A!E134</f>
        <v>207.58886399999901</v>
      </c>
      <c r="BK109" s="66">
        <f>A!F134</f>
        <v>208.02347</v>
      </c>
      <c r="BL109" s="65">
        <f t="shared" si="18"/>
        <v>203.00700000000001</v>
      </c>
      <c r="BM109" s="65">
        <f t="shared" si="19"/>
        <v>212.19226260257915</v>
      </c>
      <c r="BN109" s="99">
        <f t="shared" si="20"/>
        <v>4.4199799497433107E-2</v>
      </c>
      <c r="BO109" s="100">
        <f>A!G134</f>
        <v>207.812313789174</v>
      </c>
      <c r="BP109" s="65">
        <f>A!H134</f>
        <v>207.7</v>
      </c>
      <c r="BQ109" s="66">
        <f>A!I134</f>
        <v>207.9</v>
      </c>
      <c r="BR109" s="100"/>
      <c r="BS109" s="289" t="str">
        <f>A!L134</f>
        <v/>
      </c>
      <c r="BT109" s="258"/>
      <c r="BU109" s="247" t="s">
        <v>327</v>
      </c>
      <c r="BV109" s="257">
        <f>A!J194</f>
        <v>190</v>
      </c>
      <c r="BW109" s="257">
        <f>A!D194</f>
        <v>190</v>
      </c>
      <c r="BX109" s="257">
        <f>A!C194</f>
        <v>188.49</v>
      </c>
      <c r="BY109" s="257">
        <f>A!B194</f>
        <v>188.45252051582651</v>
      </c>
      <c r="BZ109" s="257">
        <f>A!K194</f>
        <v>188.18223019444443</v>
      </c>
      <c r="CA109" s="257">
        <f>A!E194</f>
        <v>189.56515200000101</v>
      </c>
      <c r="CB109" s="258">
        <f>A!F194</f>
        <v>189.85582400000001</v>
      </c>
      <c r="CC109" s="257">
        <f t="shared" si="21"/>
        <v>188.18223019444443</v>
      </c>
      <c r="CD109" s="257">
        <f t="shared" si="22"/>
        <v>190</v>
      </c>
      <c r="CE109" s="259">
        <f t="shared" si="23"/>
        <v>9.5796684839374747E-3</v>
      </c>
      <c r="CF109" s="257">
        <f>A!G194</f>
        <v>189.75289266048</v>
      </c>
      <c r="CG109" s="257">
        <f>A!H194</f>
        <v>189.7</v>
      </c>
      <c r="CH109" s="258">
        <f>A!I194</f>
        <v>189.7</v>
      </c>
      <c r="CI109" s="256"/>
      <c r="CJ109" s="289" t="str">
        <f>A!L194</f>
        <v/>
      </c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2:123" customFormat="false" ht="12" customHeight="1">
      <c r="B110" s="2"/>
      <c r="C110" s="14"/>
      <c r="D110" s="14"/>
      <c r="E110" s="14"/>
      <c r="F110" s="14"/>
      <c r="G110" s="14"/>
      <c r="H110" s="14"/>
      <c r="I110" s="2"/>
      <c r="J110" s="14"/>
      <c r="K110" s="14"/>
      <c r="L110" s="34"/>
      <c r="M110" s="2"/>
      <c r="N110" s="14"/>
      <c r="O110" s="2"/>
      <c r="P110" s="2"/>
      <c r="Q110" s="2"/>
      <c r="R110" s="14"/>
      <c r="S110" s="14"/>
      <c r="T110" s="14"/>
      <c r="U110" s="14"/>
      <c r="V110" s="14"/>
      <c r="W110" s="14"/>
      <c r="X110" s="14"/>
      <c r="Y110" s="14"/>
      <c r="Z110" s="34"/>
      <c r="AA110" s="2"/>
      <c r="AB110" s="2"/>
      <c r="AC110" s="14"/>
      <c r="AD110" s="14"/>
      <c r="AE110" s="2"/>
      <c r="AF110" s="2"/>
      <c r="AG110" s="2"/>
      <c r="AH110" s="2"/>
      <c r="AI110" s="14"/>
      <c r="AJ110" s="14"/>
      <c r="AK110" s="2"/>
      <c r="AL110" s="14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58" t="s">
        <v>328</v>
      </c>
      <c r="BE110" s="65">
        <f>A!J135</f>
        <v>232</v>
      </c>
      <c r="BF110" s="65">
        <f>A!D135</f>
        <v>232</v>
      </c>
      <c r="BG110" s="65">
        <f>A!C135</f>
        <v>225.64</v>
      </c>
      <c r="BH110" s="65">
        <f>A!B135</f>
        <v>235.05275498241497</v>
      </c>
      <c r="BI110" s="65">
        <f>A!K135</f>
        <v>229.55626999999998</v>
      </c>
      <c r="BJ110" s="65">
        <f>A!E135</f>
        <v>231.35078399999699</v>
      </c>
      <c r="BK110" s="66">
        <f>A!F135</f>
        <v>231.73351699999901</v>
      </c>
      <c r="BL110" s="65">
        <f t="shared" si="18"/>
        <v>225.64</v>
      </c>
      <c r="BM110" s="65">
        <f t="shared" si="19"/>
        <v>235.05275498241497</v>
      </c>
      <c r="BN110" s="99">
        <f t="shared" si="20"/>
        <v>4.0634404424671838E-2</v>
      </c>
      <c r="BO110" s="100">
        <f>A!G135</f>
        <v>231.64495987296601</v>
      </c>
      <c r="BP110" s="65">
        <f>A!H135</f>
        <v>231.6</v>
      </c>
      <c r="BQ110" s="66">
        <f>A!I135</f>
        <v>231.6</v>
      </c>
      <c r="BR110" s="100"/>
      <c r="BS110" s="289" t="str">
        <f>A!L135</f>
        <v/>
      </c>
      <c r="BT110" s="258"/>
      <c r="BU110" s="247" t="s">
        <v>328</v>
      </c>
      <c r="BV110" s="257">
        <f>A!J195</f>
        <v>209</v>
      </c>
      <c r="BW110" s="257">
        <f>A!D195</f>
        <v>209</v>
      </c>
      <c r="BX110" s="257">
        <f>A!C195</f>
        <v>207.32599999999999</v>
      </c>
      <c r="BY110" s="257">
        <f>A!B195</f>
        <v>207.50293083235638</v>
      </c>
      <c r="BZ110" s="257">
        <f>A!K195</f>
        <v>206.74793138888887</v>
      </c>
      <c r="CA110" s="257">
        <f>A!E195</f>
        <v>208.725215999997</v>
      </c>
      <c r="CB110" s="258">
        <f>A!F195</f>
        <v>208.94203899999999</v>
      </c>
      <c r="CC110" s="257">
        <f t="shared" si="21"/>
        <v>206.74793138888887</v>
      </c>
      <c r="CD110" s="257">
        <f t="shared" si="22"/>
        <v>209</v>
      </c>
      <c r="CE110" s="259">
        <f t="shared" si="23"/>
        <v>1.0778220663289989E-2</v>
      </c>
      <c r="CF110" s="257">
        <f>A!G195</f>
        <v>208.94623347075699</v>
      </c>
      <c r="CG110" s="257">
        <f>A!H195</f>
        <v>209</v>
      </c>
      <c r="CH110" s="258">
        <f>A!I195</f>
        <v>209</v>
      </c>
      <c r="CI110" s="256"/>
      <c r="CJ110" s="289" t="str">
        <f>A!L195</f>
        <v/>
      </c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2:123" customFormat="false" ht="12" customHeight="1" thickBot="1">
      <c r="B111" s="2"/>
      <c r="C111" s="14"/>
      <c r="D111" s="14"/>
      <c r="E111" s="14"/>
      <c r="F111" s="14"/>
      <c r="G111" s="14"/>
      <c r="H111" s="14"/>
      <c r="I111" s="2"/>
      <c r="J111" s="14"/>
      <c r="K111" s="14"/>
      <c r="L111" s="34"/>
      <c r="M111" s="2"/>
      <c r="N111" s="14"/>
      <c r="O111" s="2"/>
      <c r="P111" s="2"/>
      <c r="Q111" s="2"/>
      <c r="R111" s="14"/>
      <c r="S111" s="14"/>
      <c r="T111" s="14"/>
      <c r="U111" s="14"/>
      <c r="V111" s="14"/>
      <c r="W111" s="14"/>
      <c r="X111" s="14"/>
      <c r="Y111" s="14"/>
      <c r="Z111" s="34"/>
      <c r="AA111" s="2"/>
      <c r="AB111" s="2"/>
      <c r="AC111" s="14"/>
      <c r="AD111" s="14"/>
      <c r="AE111" s="2"/>
      <c r="AF111" s="2"/>
      <c r="AG111" s="2"/>
      <c r="AH111" s="2"/>
      <c r="AI111" s="14"/>
      <c r="AJ111" s="14"/>
      <c r="AK111" s="2"/>
      <c r="AL111" s="14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68" t="s">
        <v>329</v>
      </c>
      <c r="BE111" s="70">
        <f>A!J136</f>
        <v>4276</v>
      </c>
      <c r="BF111" s="70">
        <f>A!D136</f>
        <v>4215</v>
      </c>
      <c r="BG111" s="70">
        <f>A!C136</f>
        <v>4313.1760000000004</v>
      </c>
      <c r="BH111" s="70">
        <f>A!B136</f>
        <v>4302.7549824150065</v>
      </c>
      <c r="BI111" s="65">
        <f>A!K136</f>
        <v>4274.2566583333328</v>
      </c>
      <c r="BJ111" s="70">
        <f>A!E136</f>
        <v>4276.5407999999597</v>
      </c>
      <c r="BK111" s="72">
        <f>A!F136</f>
        <v>4276.5407999999597</v>
      </c>
      <c r="BL111" s="70">
        <f t="shared" si="18"/>
        <v>4215</v>
      </c>
      <c r="BM111" s="70">
        <f t="shared" si="19"/>
        <v>4313.1760000000004</v>
      </c>
      <c r="BN111" s="99">
        <f t="shared" si="20"/>
        <v>2.2956046939157961E-2</v>
      </c>
      <c r="BO111" s="101">
        <f>A!G136</f>
        <v>4276.6945136592203</v>
      </c>
      <c r="BP111" s="70">
        <f>A!H136</f>
        <v>4276.8</v>
      </c>
      <c r="BQ111" s="72">
        <f>A!I136</f>
        <v>4276.8</v>
      </c>
      <c r="BR111" s="100"/>
      <c r="BS111" s="289" t="str">
        <f>A!L136</f>
        <v/>
      </c>
      <c r="BT111" s="258"/>
      <c r="BU111" s="262" t="s">
        <v>329</v>
      </c>
      <c r="BV111" s="263">
        <f>A!J196</f>
        <v>4122</v>
      </c>
      <c r="BW111" s="263">
        <f>A!D196</f>
        <v>4062</v>
      </c>
      <c r="BX111" s="263">
        <f>A!C196</f>
        <v>4120.5020000000004</v>
      </c>
      <c r="BY111" s="263">
        <f>A!B196</f>
        <v>4121.6295427901523</v>
      </c>
      <c r="BZ111" s="257">
        <f>A!K196</f>
        <v>4120.5210138888888</v>
      </c>
      <c r="CA111" s="263">
        <f>A!E196</f>
        <v>4121.9807999999502</v>
      </c>
      <c r="CB111" s="264">
        <f>A!F196</f>
        <v>4121.9807999999502</v>
      </c>
      <c r="CC111" s="263">
        <f t="shared" si="21"/>
        <v>4062</v>
      </c>
      <c r="CD111" s="263">
        <f t="shared" si="22"/>
        <v>4122</v>
      </c>
      <c r="CE111" s="259">
        <f t="shared" si="23"/>
        <v>1.4555225376316146E-2</v>
      </c>
      <c r="CF111" s="263">
        <f>A!G196</f>
        <v>4122.23091355427</v>
      </c>
      <c r="CG111" s="263">
        <f>A!H196</f>
        <v>4122.2</v>
      </c>
      <c r="CH111" s="264">
        <f>A!I196</f>
        <v>4122.2</v>
      </c>
      <c r="CI111" s="256"/>
      <c r="CJ111" s="289" t="str">
        <f>A!L196</f>
        <v/>
      </c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2:123" customFormat="false" ht="12" customHeight="1" thickTop="1">
      <c r="B112" s="1"/>
      <c r="C112" s="14"/>
      <c r="D112" s="14"/>
      <c r="E112" s="14"/>
      <c r="F112" s="14"/>
      <c r="G112" s="14"/>
      <c r="H112" s="14"/>
      <c r="I112" s="2"/>
      <c r="J112" s="2"/>
      <c r="K112" s="2"/>
      <c r="L112" s="34"/>
      <c r="M112" s="1"/>
      <c r="N112" s="14"/>
      <c r="O112" s="2"/>
      <c r="P112" s="2"/>
      <c r="Q112" s="2"/>
      <c r="R112" s="2"/>
      <c r="S112" s="14"/>
      <c r="T112" s="14"/>
      <c r="U112" s="14"/>
      <c r="V112" s="14"/>
      <c r="W112" s="2"/>
      <c r="X112" s="2"/>
      <c r="Y112" s="2"/>
      <c r="Z112" s="34"/>
      <c r="AA112" s="2"/>
      <c r="AB112" s="2"/>
      <c r="AC112" s="14"/>
      <c r="AD112" s="2"/>
      <c r="AE112" s="2"/>
      <c r="AF112" s="2"/>
      <c r="AG112" s="2"/>
      <c r="AH112" s="2"/>
      <c r="AI112" s="14"/>
      <c r="AJ112" s="14"/>
      <c r="AK112" s="2"/>
      <c r="AL112" s="14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74" t="s">
        <v>58</v>
      </c>
      <c r="BE112" s="65"/>
      <c r="BF112" s="65"/>
      <c r="BG112" s="65"/>
      <c r="BH112" s="65"/>
      <c r="BI112" s="95"/>
      <c r="BJ112" s="95"/>
      <c r="BK112" s="57"/>
      <c r="BL112" s="56" t="s">
        <v>152</v>
      </c>
      <c r="BM112" s="56"/>
      <c r="BN112" s="96"/>
      <c r="BO112" s="58"/>
      <c r="BP112" s="54"/>
      <c r="BQ112" s="61"/>
      <c r="BR112" s="58"/>
      <c r="BS112" s="293">
        <f>YourData!$J$5</f>
        <v>40179</v>
      </c>
      <c r="BT112" s="239"/>
      <c r="BU112" s="265" t="s">
        <v>169</v>
      </c>
      <c r="BV112" s="257"/>
      <c r="BW112" s="257"/>
      <c r="BX112" s="257"/>
      <c r="BY112" s="257"/>
      <c r="BZ112" s="242"/>
      <c r="CA112" s="242"/>
      <c r="CB112" s="243"/>
      <c r="CC112" s="241" t="s">
        <v>152</v>
      </c>
      <c r="CD112" s="241"/>
      <c r="CE112" s="244"/>
      <c r="CF112" s="250"/>
      <c r="CG112" s="250"/>
      <c r="CH112" s="239"/>
      <c r="CI112" s="245"/>
      <c r="CJ112" s="293">
        <f>YourData!$J$5</f>
        <v>40179</v>
      </c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2:123" customFormat="false" ht="12" customHeight="1">
      <c r="B113" s="2"/>
      <c r="C113" s="14"/>
      <c r="D113" s="2"/>
      <c r="E113" s="14"/>
      <c r="F113" s="2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4"/>
      <c r="AA113" s="2"/>
      <c r="AB113" s="2"/>
      <c r="AC113" s="2"/>
      <c r="AD113" s="13"/>
      <c r="AE113" s="2"/>
      <c r="AF113" s="2"/>
      <c r="AG113" s="2"/>
      <c r="AH113" s="2"/>
      <c r="AI113" s="14"/>
      <c r="AJ113" s="14"/>
      <c r="AK113" s="2"/>
      <c r="AL113" s="14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58"/>
      <c r="BE113" s="59" t="s">
        <v>41</v>
      </c>
      <c r="BF113" s="59" t="s">
        <v>153</v>
      </c>
      <c r="BG113" s="59" t="s">
        <v>154</v>
      </c>
      <c r="BH113" s="59" t="s">
        <v>154</v>
      </c>
      <c r="BI113" s="59" t="s">
        <v>42</v>
      </c>
      <c r="BJ113" s="59" t="s">
        <v>155</v>
      </c>
      <c r="BK113" s="60" t="s">
        <v>156</v>
      </c>
      <c r="BL113" s="54"/>
      <c r="BM113" s="54"/>
      <c r="BN113" s="59" t="s">
        <v>157</v>
      </c>
      <c r="BO113" s="58"/>
      <c r="BP113" s="54" t="s">
        <v>158</v>
      </c>
      <c r="BQ113" s="61"/>
      <c r="BR113" s="58"/>
      <c r="BS113" s="291" t="str">
        <f>A!$L$21</f>
        <v>Tested Prg</v>
      </c>
      <c r="BT113" s="246"/>
      <c r="BU113" s="247"/>
      <c r="BV113" s="248" t="s">
        <v>41</v>
      </c>
      <c r="BW113" s="248" t="s">
        <v>153</v>
      </c>
      <c r="BX113" s="248" t="s">
        <v>154</v>
      </c>
      <c r="BY113" s="248" t="s">
        <v>154</v>
      </c>
      <c r="BZ113" s="248" t="s">
        <v>42</v>
      </c>
      <c r="CA113" s="248" t="s">
        <v>155</v>
      </c>
      <c r="CB113" s="249" t="s">
        <v>156</v>
      </c>
      <c r="CC113" s="250"/>
      <c r="CD113" s="250"/>
      <c r="CE113" s="251" t="s">
        <v>157</v>
      </c>
      <c r="CF113" s="250"/>
      <c r="CG113" s="250" t="s">
        <v>158</v>
      </c>
      <c r="CH113" s="239"/>
      <c r="CI113" s="245"/>
      <c r="CJ113" s="291" t="str">
        <f>A!$L$21</f>
        <v>Tested Prg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2:123" customFormat="false" ht="12" customHeight="1">
      <c r="B114" s="2"/>
      <c r="C114" s="14"/>
      <c r="D114" s="2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3"/>
      <c r="AE114" s="2"/>
      <c r="AF114" s="2"/>
      <c r="AG114" s="2"/>
      <c r="AH114" s="2"/>
      <c r="AI114" s="14"/>
      <c r="AJ114" s="14"/>
      <c r="AK114" s="2"/>
      <c r="AL114" s="14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62"/>
      <c r="BE114" s="63" t="s">
        <v>159</v>
      </c>
      <c r="BF114" s="63" t="s">
        <v>159</v>
      </c>
      <c r="BG114" s="63" t="s">
        <v>61</v>
      </c>
      <c r="BH114" s="63" t="s">
        <v>43</v>
      </c>
      <c r="BI114" s="63" t="s">
        <v>160</v>
      </c>
      <c r="BJ114" s="63" t="s">
        <v>161</v>
      </c>
      <c r="BK114" s="64" t="s">
        <v>161</v>
      </c>
      <c r="BL114" s="63" t="s">
        <v>162</v>
      </c>
      <c r="BM114" s="63" t="s">
        <v>163</v>
      </c>
      <c r="BN114" s="63" t="s">
        <v>164</v>
      </c>
      <c r="BO114" s="98" t="s">
        <v>161</v>
      </c>
      <c r="BP114" s="63" t="s">
        <v>49</v>
      </c>
      <c r="BQ114" s="64" t="s">
        <v>50</v>
      </c>
      <c r="BR114" s="230"/>
      <c r="BS114" s="292" t="str">
        <f>A!$L$22</f>
        <v>Org</v>
      </c>
      <c r="BT114" s="246"/>
      <c r="BU114" s="252"/>
      <c r="BV114" s="253" t="s">
        <v>159</v>
      </c>
      <c r="BW114" s="253" t="s">
        <v>159</v>
      </c>
      <c r="BX114" s="253" t="s">
        <v>61</v>
      </c>
      <c r="BY114" s="253" t="s">
        <v>43</v>
      </c>
      <c r="BZ114" s="253" t="s">
        <v>160</v>
      </c>
      <c r="CA114" s="253" t="s">
        <v>161</v>
      </c>
      <c r="CB114" s="254" t="s">
        <v>161</v>
      </c>
      <c r="CC114" s="253" t="s">
        <v>162</v>
      </c>
      <c r="CD114" s="253" t="s">
        <v>163</v>
      </c>
      <c r="CE114" s="254" t="s">
        <v>164</v>
      </c>
      <c r="CF114" s="253" t="s">
        <v>161</v>
      </c>
      <c r="CG114" s="253" t="s">
        <v>49</v>
      </c>
      <c r="CH114" s="254" t="s">
        <v>50</v>
      </c>
      <c r="CI114" s="255"/>
      <c r="CJ114" s="292" t="str">
        <f>A!$L$22</f>
        <v>Org</v>
      </c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2:123" customFormat="false" ht="12" customHeight="1">
      <c r="B115" s="2"/>
      <c r="C115" s="14"/>
      <c r="D115" s="14"/>
      <c r="E115" s="14"/>
      <c r="F115" s="14"/>
      <c r="G115" s="14"/>
      <c r="H115" s="14"/>
      <c r="I115" s="2"/>
      <c r="J115" s="14"/>
      <c r="K115" s="14"/>
      <c r="L115" s="34"/>
      <c r="M115" s="2"/>
      <c r="N115" s="14"/>
      <c r="O115" s="2"/>
      <c r="P115" s="2"/>
      <c r="Q115" s="2"/>
      <c r="R115" s="14"/>
      <c r="S115" s="14"/>
      <c r="T115" s="14"/>
      <c r="U115" s="14"/>
      <c r="V115" s="14"/>
      <c r="W115" s="14"/>
      <c r="X115" s="14"/>
      <c r="Y115" s="14"/>
      <c r="Z115" s="34"/>
      <c r="AA115" s="2"/>
      <c r="AB115" s="2"/>
      <c r="AC115" s="14"/>
      <c r="AD115" s="14"/>
      <c r="AE115" s="2"/>
      <c r="AF115" s="2"/>
      <c r="AG115" s="2"/>
      <c r="AH115" s="2"/>
      <c r="AI115" s="14"/>
      <c r="AJ115" s="14"/>
      <c r="AK115" s="2"/>
      <c r="AL115" s="14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58" t="s">
        <v>330</v>
      </c>
      <c r="BE115" s="65">
        <f>A!J143</f>
        <v>0</v>
      </c>
      <c r="BF115" s="65">
        <f>A!D143</f>
        <v>0</v>
      </c>
      <c r="BG115" s="65">
        <f>A!C143</f>
        <v>0</v>
      </c>
      <c r="BH115" s="65">
        <f>A!B143</f>
        <v>0</v>
      </c>
      <c r="BI115" s="65">
        <f>A!K143</f>
        <v>4.9461111107120814E-3</v>
      </c>
      <c r="BJ115" s="65">
        <f>A!E143</f>
        <v>0</v>
      </c>
      <c r="BK115" s="66">
        <f>A!F143</f>
        <v>3.3137916779999903E-14</v>
      </c>
      <c r="BL115" s="65">
        <f t="shared" ref="BL115:BL128" si="24">MINA(BE115:BK115)</f>
        <v>0</v>
      </c>
      <c r="BM115" s="65">
        <f t="shared" ref="BM115:BM128" si="25">MAXA(BE115:BK115)</f>
        <v>4.9461111107120814E-3</v>
      </c>
      <c r="BN115" s="99"/>
      <c r="BO115" s="100">
        <f>A!G143</f>
        <v>0</v>
      </c>
      <c r="BP115" s="65">
        <f>A!H143</f>
        <v>0</v>
      </c>
      <c r="BQ115" s="66">
        <f>A!I143</f>
        <v>0</v>
      </c>
      <c r="BR115" s="154"/>
      <c r="BS115" s="289" t="str">
        <f>A!L143</f>
        <v/>
      </c>
      <c r="BT115" s="256"/>
      <c r="BU115" s="247" t="s">
        <v>330</v>
      </c>
      <c r="BV115" s="257">
        <f>A!J203</f>
        <v>0</v>
      </c>
      <c r="BW115" s="257">
        <f>A!D203</f>
        <v>0</v>
      </c>
      <c r="BX115" s="257">
        <f>A!C203</f>
        <v>0</v>
      </c>
      <c r="BY115" s="257">
        <f>A!B203</f>
        <v>0</v>
      </c>
      <c r="BZ115" s="257">
        <f>A!K203</f>
        <v>0</v>
      </c>
      <c r="CA115" s="257">
        <f>A!E203</f>
        <v>0</v>
      </c>
      <c r="CB115" s="258">
        <f>A!F203</f>
        <v>0</v>
      </c>
      <c r="CC115" s="257">
        <f t="shared" ref="CC115:CC128" si="26">MINA(BV115:CB115)</f>
        <v>0</v>
      </c>
      <c r="CD115" s="257">
        <f t="shared" ref="CD115:CD128" si="27">MAXA(BV115:CB115)</f>
        <v>0</v>
      </c>
      <c r="CE115" s="259"/>
      <c r="CF115" s="257">
        <f>A!G203</f>
        <v>0</v>
      </c>
      <c r="CG115" s="257">
        <f>A!H203</f>
        <v>0</v>
      </c>
      <c r="CH115" s="258">
        <f>A!I203</f>
        <v>0</v>
      </c>
      <c r="CI115" s="256"/>
      <c r="CJ115" s="289" t="str">
        <f>A!L203</f>
        <v/>
      </c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2:123" customFormat="false" ht="12" customHeight="1">
      <c r="B116" s="2"/>
      <c r="C116" s="14"/>
      <c r="D116" s="14"/>
      <c r="E116" s="14"/>
      <c r="F116" s="14"/>
      <c r="G116" s="14"/>
      <c r="H116" s="14"/>
      <c r="I116" s="2"/>
      <c r="J116" s="14"/>
      <c r="K116" s="14"/>
      <c r="L116" s="34"/>
      <c r="M116" s="2"/>
      <c r="N116" s="14"/>
      <c r="O116" s="2"/>
      <c r="P116" s="2"/>
      <c r="Q116" s="2"/>
      <c r="R116" s="14"/>
      <c r="S116" s="14"/>
      <c r="T116" s="14"/>
      <c r="U116" s="14"/>
      <c r="V116" s="14"/>
      <c r="W116" s="14"/>
      <c r="X116" s="14"/>
      <c r="Y116" s="14"/>
      <c r="Z116" s="34"/>
      <c r="AA116" s="2"/>
      <c r="AB116" s="2"/>
      <c r="AC116" s="14"/>
      <c r="AD116" s="14"/>
      <c r="AE116" s="2"/>
      <c r="AF116" s="2"/>
      <c r="AG116" s="2"/>
      <c r="AH116" s="2"/>
      <c r="AI116" s="14"/>
      <c r="AJ116" s="14"/>
      <c r="AK116" s="2"/>
      <c r="AL116" s="14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58" t="s">
        <v>317</v>
      </c>
      <c r="BE116" s="65">
        <f>A!J144</f>
        <v>0</v>
      </c>
      <c r="BF116" s="65">
        <f>A!D144</f>
        <v>0</v>
      </c>
      <c r="BG116" s="65">
        <f>A!C144</f>
        <v>0</v>
      </c>
      <c r="BH116" s="65">
        <f>A!B144</f>
        <v>0</v>
      </c>
      <c r="BI116" s="65">
        <f>A!K144</f>
        <v>3.7099999999554711E-3</v>
      </c>
      <c r="BJ116" s="65">
        <f>A!E144</f>
        <v>0</v>
      </c>
      <c r="BK116" s="66">
        <f>A!F144</f>
        <v>2.6911818000000001E-15</v>
      </c>
      <c r="BL116" s="65">
        <f t="shared" si="24"/>
        <v>0</v>
      </c>
      <c r="BM116" s="65">
        <f t="shared" si="25"/>
        <v>3.7099999999554711E-3</v>
      </c>
      <c r="BN116" s="99"/>
      <c r="BO116" s="100">
        <f>A!G144</f>
        <v>0</v>
      </c>
      <c r="BP116" s="65">
        <f>A!H144</f>
        <v>0</v>
      </c>
      <c r="BQ116" s="66">
        <f>A!I144</f>
        <v>0</v>
      </c>
      <c r="BR116" s="154"/>
      <c r="BS116" s="289" t="str">
        <f>A!L144</f>
        <v/>
      </c>
      <c r="BT116" s="256"/>
      <c r="BU116" s="247" t="s">
        <v>317</v>
      </c>
      <c r="BV116" s="257">
        <f>A!J204</f>
        <v>0</v>
      </c>
      <c r="BW116" s="257">
        <f>A!D204</f>
        <v>0</v>
      </c>
      <c r="BX116" s="257">
        <f>A!C204</f>
        <v>0</v>
      </c>
      <c r="BY116" s="257">
        <f>A!B204</f>
        <v>0</v>
      </c>
      <c r="BZ116" s="257">
        <f>A!K204</f>
        <v>0</v>
      </c>
      <c r="CA116" s="257">
        <f>A!E204</f>
        <v>0</v>
      </c>
      <c r="CB116" s="258">
        <f>A!F204</f>
        <v>0</v>
      </c>
      <c r="CC116" s="257">
        <f t="shared" si="26"/>
        <v>0</v>
      </c>
      <c r="CD116" s="257">
        <f t="shared" si="27"/>
        <v>0</v>
      </c>
      <c r="CE116" s="259"/>
      <c r="CF116" s="257">
        <f>A!G204</f>
        <v>0</v>
      </c>
      <c r="CG116" s="257">
        <f>A!H204</f>
        <v>0</v>
      </c>
      <c r="CH116" s="258">
        <f>A!I204</f>
        <v>0</v>
      </c>
      <c r="CI116" s="256"/>
      <c r="CJ116" s="289" t="str">
        <f>A!L204</f>
        <v/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2:123" customFormat="false" ht="12" customHeight="1">
      <c r="B117" s="2"/>
      <c r="C117" s="14"/>
      <c r="D117" s="14"/>
      <c r="E117" s="14"/>
      <c r="F117" s="14"/>
      <c r="G117" s="14"/>
      <c r="H117" s="14"/>
      <c r="I117" s="2"/>
      <c r="J117" s="14"/>
      <c r="K117" s="14"/>
      <c r="L117" s="34"/>
      <c r="M117" s="2"/>
      <c r="N117" s="14"/>
      <c r="O117" s="2"/>
      <c r="P117" s="2"/>
      <c r="Q117" s="2"/>
      <c r="R117" s="14"/>
      <c r="S117" s="14"/>
      <c r="T117" s="14"/>
      <c r="U117" s="14"/>
      <c r="V117" s="14"/>
      <c r="W117" s="14"/>
      <c r="X117" s="14"/>
      <c r="Y117" s="14"/>
      <c r="Z117" s="34"/>
      <c r="AA117" s="2"/>
      <c r="AB117" s="2"/>
      <c r="AC117" s="14"/>
      <c r="AD117" s="14"/>
      <c r="AE117" s="2"/>
      <c r="AF117" s="2"/>
      <c r="AG117" s="2"/>
      <c r="AH117" s="2"/>
      <c r="AI117" s="14"/>
      <c r="AJ117" s="14"/>
      <c r="AK117" s="2"/>
      <c r="AL117" s="14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58" t="s">
        <v>318</v>
      </c>
      <c r="BE117" s="65">
        <f>A!J145</f>
        <v>0</v>
      </c>
      <c r="BF117" s="65">
        <f>A!D145</f>
        <v>0</v>
      </c>
      <c r="BG117" s="65">
        <f>A!C145</f>
        <v>0</v>
      </c>
      <c r="BH117" s="65">
        <f>A!B145</f>
        <v>0</v>
      </c>
      <c r="BI117" s="65">
        <f>A!K145</f>
        <v>4.2294444442632084E-3</v>
      </c>
      <c r="BJ117" s="65">
        <f>A!E145</f>
        <v>0</v>
      </c>
      <c r="BK117" s="66">
        <f>A!F145</f>
        <v>3.8102884200000001E-15</v>
      </c>
      <c r="BL117" s="65">
        <f t="shared" si="24"/>
        <v>0</v>
      </c>
      <c r="BM117" s="65">
        <f t="shared" si="25"/>
        <v>4.2294444442632084E-3</v>
      </c>
      <c r="BN117" s="99"/>
      <c r="BO117" s="100">
        <f>A!G145</f>
        <v>0</v>
      </c>
      <c r="BP117" s="65">
        <f>A!H145</f>
        <v>0</v>
      </c>
      <c r="BQ117" s="66">
        <f>A!I145</f>
        <v>0</v>
      </c>
      <c r="BR117" s="154"/>
      <c r="BS117" s="289" t="str">
        <f>A!L145</f>
        <v/>
      </c>
      <c r="BT117" s="256"/>
      <c r="BU117" s="247" t="s">
        <v>318</v>
      </c>
      <c r="BV117" s="257">
        <f>A!J205</f>
        <v>0</v>
      </c>
      <c r="BW117" s="257">
        <f>A!D205</f>
        <v>0</v>
      </c>
      <c r="BX117" s="257">
        <f>A!C205</f>
        <v>0</v>
      </c>
      <c r="BY117" s="257">
        <f>A!B205</f>
        <v>0</v>
      </c>
      <c r="BZ117" s="257">
        <f>A!K205</f>
        <v>0</v>
      </c>
      <c r="CA117" s="257">
        <f>A!E205</f>
        <v>0</v>
      </c>
      <c r="CB117" s="258">
        <f>A!F205</f>
        <v>0</v>
      </c>
      <c r="CC117" s="257">
        <f t="shared" si="26"/>
        <v>0</v>
      </c>
      <c r="CD117" s="257">
        <f t="shared" si="27"/>
        <v>0</v>
      </c>
      <c r="CE117" s="259"/>
      <c r="CF117" s="257">
        <f>A!G205</f>
        <v>0</v>
      </c>
      <c r="CG117" s="257">
        <f>A!H205</f>
        <v>0</v>
      </c>
      <c r="CH117" s="258">
        <f>A!I205</f>
        <v>0</v>
      </c>
      <c r="CI117" s="256"/>
      <c r="CJ117" s="289" t="str">
        <f>A!L205</f>
        <v/>
      </c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2:123" customFormat="false" ht="12" customHeight="1">
      <c r="B118" s="2"/>
      <c r="C118" s="14"/>
      <c r="D118" s="14"/>
      <c r="E118" s="14"/>
      <c r="F118" s="14"/>
      <c r="G118" s="14"/>
      <c r="H118" s="14"/>
      <c r="I118" s="2"/>
      <c r="J118" s="14"/>
      <c r="K118" s="14"/>
      <c r="L118" s="34"/>
      <c r="M118" s="2"/>
      <c r="N118" s="14"/>
      <c r="O118" s="2"/>
      <c r="P118" s="2"/>
      <c r="Q118" s="2"/>
      <c r="R118" s="14"/>
      <c r="S118" s="14"/>
      <c r="T118" s="14"/>
      <c r="U118" s="14"/>
      <c r="V118" s="14"/>
      <c r="W118" s="14"/>
      <c r="X118" s="14"/>
      <c r="Y118" s="14"/>
      <c r="Z118" s="34"/>
      <c r="AA118" s="2"/>
      <c r="AB118" s="2"/>
      <c r="AC118" s="14"/>
      <c r="AD118" s="14"/>
      <c r="AE118" s="2"/>
      <c r="AF118" s="2"/>
      <c r="AG118" s="2"/>
      <c r="AH118" s="2"/>
      <c r="AI118" s="14"/>
      <c r="AJ118" s="14"/>
      <c r="AK118" s="2"/>
      <c r="AL118" s="14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58" t="s">
        <v>319</v>
      </c>
      <c r="BE118" s="65">
        <f>A!J146</f>
        <v>0</v>
      </c>
      <c r="BF118" s="65">
        <f>A!D146</f>
        <v>0</v>
      </c>
      <c r="BG118" s="65">
        <f>A!C146</f>
        <v>0</v>
      </c>
      <c r="BH118" s="65">
        <f>A!B146</f>
        <v>0</v>
      </c>
      <c r="BI118" s="65">
        <f>A!K146</f>
        <v>7.9500000001075932E-4</v>
      </c>
      <c r="BJ118" s="65">
        <f>A!E146</f>
        <v>0</v>
      </c>
      <c r="BK118" s="66">
        <f>A!F146</f>
        <v>3.1414859400000099E-14</v>
      </c>
      <c r="BL118" s="65">
        <f t="shared" si="24"/>
        <v>0</v>
      </c>
      <c r="BM118" s="65">
        <f t="shared" si="25"/>
        <v>7.9500000001075932E-4</v>
      </c>
      <c r="BN118" s="99"/>
      <c r="BO118" s="100">
        <f>A!G146</f>
        <v>0</v>
      </c>
      <c r="BP118" s="65">
        <f>A!H146</f>
        <v>0</v>
      </c>
      <c r="BQ118" s="66">
        <f>A!I146</f>
        <v>0</v>
      </c>
      <c r="BR118" s="154"/>
      <c r="BS118" s="289" t="str">
        <f>A!L146</f>
        <v/>
      </c>
      <c r="BT118" s="256"/>
      <c r="BU118" s="247" t="s">
        <v>319</v>
      </c>
      <c r="BV118" s="257">
        <f>A!J206</f>
        <v>0</v>
      </c>
      <c r="BW118" s="257">
        <f>A!D206</f>
        <v>0</v>
      </c>
      <c r="BX118" s="257">
        <f>A!C206</f>
        <v>0</v>
      </c>
      <c r="BY118" s="257">
        <f>A!B206</f>
        <v>0</v>
      </c>
      <c r="BZ118" s="257">
        <f>A!K206</f>
        <v>0</v>
      </c>
      <c r="CA118" s="257">
        <f>A!E206</f>
        <v>0</v>
      </c>
      <c r="CB118" s="258">
        <f>A!F206</f>
        <v>0</v>
      </c>
      <c r="CC118" s="257">
        <f t="shared" si="26"/>
        <v>0</v>
      </c>
      <c r="CD118" s="257">
        <f t="shared" si="27"/>
        <v>0</v>
      </c>
      <c r="CE118" s="259"/>
      <c r="CF118" s="257">
        <f>A!G206</f>
        <v>0</v>
      </c>
      <c r="CG118" s="257">
        <f>A!H206</f>
        <v>0</v>
      </c>
      <c r="CH118" s="258">
        <f>A!I206</f>
        <v>0</v>
      </c>
      <c r="CI118" s="256"/>
      <c r="CJ118" s="289" t="str">
        <f>A!L206</f>
        <v/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2:123" customFormat="false" ht="12" customHeight="1">
      <c r="B119" s="2"/>
      <c r="C119" s="14"/>
      <c r="D119" s="14"/>
      <c r="E119" s="14"/>
      <c r="F119" s="14"/>
      <c r="G119" s="14"/>
      <c r="H119" s="14"/>
      <c r="I119" s="2"/>
      <c r="J119" s="14"/>
      <c r="K119" s="14"/>
      <c r="L119" s="34"/>
      <c r="M119" s="2"/>
      <c r="N119" s="14"/>
      <c r="O119" s="2"/>
      <c r="P119" s="2"/>
      <c r="Q119" s="2"/>
      <c r="R119" s="14"/>
      <c r="S119" s="14"/>
      <c r="T119" s="14"/>
      <c r="U119" s="14"/>
      <c r="V119" s="14"/>
      <c r="W119" s="14"/>
      <c r="X119" s="14"/>
      <c r="Y119" s="14"/>
      <c r="Z119" s="34"/>
      <c r="AA119" s="2"/>
      <c r="AB119" s="2"/>
      <c r="AC119" s="14"/>
      <c r="AD119" s="14"/>
      <c r="AE119" s="2"/>
      <c r="AF119" s="2"/>
      <c r="AG119" s="2"/>
      <c r="AH119" s="2"/>
      <c r="AI119" s="14"/>
      <c r="AJ119" s="14"/>
      <c r="AK119" s="2"/>
      <c r="AL119" s="14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58" t="s">
        <v>320</v>
      </c>
      <c r="BE119" s="65">
        <f>A!J147</f>
        <v>0</v>
      </c>
      <c r="BF119" s="65">
        <f>A!D147</f>
        <v>0</v>
      </c>
      <c r="BG119" s="65">
        <f>A!C147</f>
        <v>0</v>
      </c>
      <c r="BH119" s="65">
        <f>A!B147</f>
        <v>0</v>
      </c>
      <c r="BI119" s="65">
        <f>A!K147</f>
        <v>6.7805555556788022E-4</v>
      </c>
      <c r="BJ119" s="65">
        <f>A!E147</f>
        <v>0</v>
      </c>
      <c r="BK119" s="66">
        <f>A!F147</f>
        <v>-2.7533489999999998E-16</v>
      </c>
      <c r="BL119" s="65">
        <f t="shared" si="24"/>
        <v>-2.7533489999999998E-16</v>
      </c>
      <c r="BM119" s="65">
        <f t="shared" si="25"/>
        <v>6.7805555556788022E-4</v>
      </c>
      <c r="BN119" s="99"/>
      <c r="BO119" s="100">
        <f>A!G147</f>
        <v>0</v>
      </c>
      <c r="BP119" s="65">
        <f>A!H147</f>
        <v>0</v>
      </c>
      <c r="BQ119" s="66">
        <f>A!I147</f>
        <v>0</v>
      </c>
      <c r="BR119" s="154"/>
      <c r="BS119" s="289" t="str">
        <f>A!L147</f>
        <v/>
      </c>
      <c r="BT119" s="256"/>
      <c r="BU119" s="247" t="s">
        <v>320</v>
      </c>
      <c r="BV119" s="257">
        <f>A!J207</f>
        <v>0</v>
      </c>
      <c r="BW119" s="257">
        <f>A!D207</f>
        <v>0</v>
      </c>
      <c r="BX119" s="257">
        <f>A!C207</f>
        <v>0</v>
      </c>
      <c r="BY119" s="257">
        <f>A!B207</f>
        <v>0</v>
      </c>
      <c r="BZ119" s="257">
        <f>A!K207</f>
        <v>0</v>
      </c>
      <c r="CA119" s="257">
        <f>A!E207</f>
        <v>0</v>
      </c>
      <c r="CB119" s="258">
        <f>A!F207</f>
        <v>0</v>
      </c>
      <c r="CC119" s="257">
        <f t="shared" si="26"/>
        <v>0</v>
      </c>
      <c r="CD119" s="257">
        <f t="shared" si="27"/>
        <v>0</v>
      </c>
      <c r="CE119" s="259"/>
      <c r="CF119" s="257">
        <f>A!G207</f>
        <v>0</v>
      </c>
      <c r="CG119" s="257">
        <f>A!H207</f>
        <v>0</v>
      </c>
      <c r="CH119" s="258">
        <f>A!I207</f>
        <v>0</v>
      </c>
      <c r="CI119" s="256"/>
      <c r="CJ119" s="289" t="str">
        <f>A!L207</f>
        <v/>
      </c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2:123" customFormat="false" ht="12" customHeight="1">
      <c r="B120" s="2"/>
      <c r="C120" s="14"/>
      <c r="D120" s="14"/>
      <c r="E120" s="14"/>
      <c r="F120" s="14"/>
      <c r="G120" s="14"/>
      <c r="H120" s="14"/>
      <c r="I120" s="2"/>
      <c r="J120" s="14"/>
      <c r="K120" s="14"/>
      <c r="L120" s="34"/>
      <c r="M120" s="2"/>
      <c r="N120" s="14"/>
      <c r="O120" s="2"/>
      <c r="P120" s="2"/>
      <c r="Q120" s="2"/>
      <c r="R120" s="14"/>
      <c r="S120" s="14"/>
      <c r="T120" s="14"/>
      <c r="U120" s="14"/>
      <c r="V120" s="14"/>
      <c r="W120" s="14"/>
      <c r="X120" s="14"/>
      <c r="Y120" s="14"/>
      <c r="Z120" s="34"/>
      <c r="AA120" s="2"/>
      <c r="AB120" s="2"/>
      <c r="AC120" s="14"/>
      <c r="AD120" s="14"/>
      <c r="AE120" s="2"/>
      <c r="AF120" s="2"/>
      <c r="AG120" s="2"/>
      <c r="AH120" s="2"/>
      <c r="AI120" s="14"/>
      <c r="AJ120" s="14"/>
      <c r="AK120" s="2"/>
      <c r="AL120" s="14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58" t="s">
        <v>321</v>
      </c>
      <c r="BE120" s="65">
        <f>A!J148</f>
        <v>739</v>
      </c>
      <c r="BF120" s="65">
        <f>A!D148</f>
        <v>739</v>
      </c>
      <c r="BG120" s="65">
        <f>A!C148</f>
        <v>739.2</v>
      </c>
      <c r="BH120" s="65">
        <f>A!B148</f>
        <v>741.50058616647129</v>
      </c>
      <c r="BI120" s="65">
        <f>A!K148</f>
        <v>732.69557444444399</v>
      </c>
      <c r="BJ120" s="65">
        <f>A!E148</f>
        <v>739.20000000000903</v>
      </c>
      <c r="BK120" s="66">
        <f>A!F148</f>
        <v>739.20686999999998</v>
      </c>
      <c r="BL120" s="65">
        <f t="shared" si="24"/>
        <v>732.69557444444399</v>
      </c>
      <c r="BM120" s="65">
        <f t="shared" si="25"/>
        <v>741.50058616647129</v>
      </c>
      <c r="BN120" s="99">
        <f t="shared" ref="BN120:BN128" si="28">(BM120-BL120)/BO120</f>
        <v>1.1911612912688219E-2</v>
      </c>
      <c r="BO120" s="100">
        <f>A!G148</f>
        <v>739.19558892383304</v>
      </c>
      <c r="BP120" s="65">
        <f>A!H148</f>
        <v>739.2</v>
      </c>
      <c r="BQ120" s="66">
        <f>A!I148</f>
        <v>739.4</v>
      </c>
      <c r="BR120" s="154"/>
      <c r="BS120" s="289" t="str">
        <f>A!L148</f>
        <v/>
      </c>
      <c r="BT120" s="256"/>
      <c r="BU120" s="247" t="s">
        <v>321</v>
      </c>
      <c r="BV120" s="257">
        <f>A!J208</f>
        <v>739</v>
      </c>
      <c r="BW120" s="257">
        <f>A!D208</f>
        <v>739</v>
      </c>
      <c r="BX120" s="257">
        <f>A!C208</f>
        <v>739.2</v>
      </c>
      <c r="BY120" s="257">
        <f>A!B208</f>
        <v>739.4490035169988</v>
      </c>
      <c r="BZ120" s="257">
        <f>A!K208</f>
        <v>739.19664</v>
      </c>
      <c r="CA120" s="257">
        <f>A!E208</f>
        <v>739.20000000000903</v>
      </c>
      <c r="CB120" s="258">
        <f>A!F208</f>
        <v>739.20000000000903</v>
      </c>
      <c r="CC120" s="257">
        <f t="shared" si="26"/>
        <v>739</v>
      </c>
      <c r="CD120" s="257">
        <f t="shared" si="27"/>
        <v>739.4490035169988</v>
      </c>
      <c r="CE120" s="259">
        <f t="shared" ref="CE120:CE128" si="29">(CD120-CC120)/CF120</f>
        <v>6.0741817775811745E-4</v>
      </c>
      <c r="CF120" s="257">
        <f>A!G208</f>
        <v>739.2</v>
      </c>
      <c r="CG120" s="257">
        <f>A!H208</f>
        <v>739.2</v>
      </c>
      <c r="CH120" s="258">
        <f>A!I208</f>
        <v>739.2</v>
      </c>
      <c r="CI120" s="256"/>
      <c r="CJ120" s="289" t="str">
        <f>A!L208</f>
        <v/>
      </c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2:123" customFormat="false" ht="12" customHeight="1">
      <c r="B121" s="2"/>
      <c r="C121" s="14"/>
      <c r="D121" s="14"/>
      <c r="E121" s="14"/>
      <c r="F121" s="14"/>
      <c r="G121" s="14"/>
      <c r="H121" s="14"/>
      <c r="I121" s="2"/>
      <c r="J121" s="14"/>
      <c r="K121" s="14"/>
      <c r="L121" s="34"/>
      <c r="M121" s="2"/>
      <c r="N121" s="14"/>
      <c r="O121" s="2"/>
      <c r="P121" s="2"/>
      <c r="Q121" s="2"/>
      <c r="R121" s="14"/>
      <c r="S121" s="14"/>
      <c r="T121" s="14"/>
      <c r="U121" s="14"/>
      <c r="V121" s="14"/>
      <c r="W121" s="14"/>
      <c r="X121" s="14"/>
      <c r="Y121" s="14"/>
      <c r="Z121" s="34"/>
      <c r="AA121" s="2"/>
      <c r="AB121" s="2"/>
      <c r="AC121" s="14"/>
      <c r="AD121" s="14"/>
      <c r="AE121" s="2"/>
      <c r="AF121" s="2"/>
      <c r="AG121" s="2"/>
      <c r="AH121" s="2"/>
      <c r="AI121" s="14"/>
      <c r="AJ121" s="14"/>
      <c r="AK121" s="2"/>
      <c r="AL121" s="14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58" t="s">
        <v>322</v>
      </c>
      <c r="BE121" s="65">
        <f>A!J149</f>
        <v>740</v>
      </c>
      <c r="BF121" s="65">
        <f>A!D149</f>
        <v>739</v>
      </c>
      <c r="BG121" s="65">
        <f>A!C149</f>
        <v>739.2</v>
      </c>
      <c r="BH121" s="65">
        <f>A!B149</f>
        <v>739.4490035169988</v>
      </c>
      <c r="BI121" s="65">
        <f>A!K149</f>
        <v>732.01191888888934</v>
      </c>
      <c r="BJ121" s="65">
        <f>A!E149</f>
        <v>739.20000000000903</v>
      </c>
      <c r="BK121" s="66">
        <f>A!F149</f>
        <v>739.19465999999898</v>
      </c>
      <c r="BL121" s="65">
        <f t="shared" si="24"/>
        <v>732.01191888888934</v>
      </c>
      <c r="BM121" s="65">
        <f t="shared" si="25"/>
        <v>740</v>
      </c>
      <c r="BN121" s="99">
        <f t="shared" si="28"/>
        <v>1.0805808297715498E-2</v>
      </c>
      <c r="BO121" s="100">
        <f>A!G149</f>
        <v>739.23957292481805</v>
      </c>
      <c r="BP121" s="65">
        <f>A!H149</f>
        <v>739.2</v>
      </c>
      <c r="BQ121" s="66">
        <f>A!I149</f>
        <v>739.1</v>
      </c>
      <c r="BR121" s="154"/>
      <c r="BS121" s="289" t="str">
        <f>A!L149</f>
        <v/>
      </c>
      <c r="BT121" s="256"/>
      <c r="BU121" s="247" t="s">
        <v>322</v>
      </c>
      <c r="BV121" s="257">
        <f>A!J209</f>
        <v>739</v>
      </c>
      <c r="BW121" s="257">
        <f>A!D209</f>
        <v>739</v>
      </c>
      <c r="BX121" s="257">
        <f>A!C209</f>
        <v>739.2</v>
      </c>
      <c r="BY121" s="257">
        <f>A!B209</f>
        <v>739.4490035169988</v>
      </c>
      <c r="BZ121" s="257">
        <f>A!K209</f>
        <v>739.19664</v>
      </c>
      <c r="CA121" s="257">
        <f>A!E209</f>
        <v>739.20000000000903</v>
      </c>
      <c r="CB121" s="258">
        <f>A!F209</f>
        <v>739.20000000000903</v>
      </c>
      <c r="CC121" s="257">
        <f t="shared" si="26"/>
        <v>739</v>
      </c>
      <c r="CD121" s="257">
        <f t="shared" si="27"/>
        <v>739.4490035169988</v>
      </c>
      <c r="CE121" s="259">
        <f t="shared" si="29"/>
        <v>6.0741817775811745E-4</v>
      </c>
      <c r="CF121" s="257">
        <f>A!G209</f>
        <v>739.2</v>
      </c>
      <c r="CG121" s="257">
        <f>A!H209</f>
        <v>739.2</v>
      </c>
      <c r="CH121" s="258">
        <f>A!I209</f>
        <v>739.2</v>
      </c>
      <c r="CI121" s="256"/>
      <c r="CJ121" s="289" t="str">
        <f>A!L209</f>
        <v/>
      </c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2:123" customFormat="false" ht="12" customHeight="1">
      <c r="B122" s="2"/>
      <c r="C122" s="14"/>
      <c r="D122" s="14"/>
      <c r="E122" s="14"/>
      <c r="F122" s="14"/>
      <c r="G122" s="14"/>
      <c r="H122" s="14"/>
      <c r="I122" s="2"/>
      <c r="J122" s="14"/>
      <c r="K122" s="14"/>
      <c r="L122" s="34"/>
      <c r="M122" s="2"/>
      <c r="N122" s="14"/>
      <c r="O122" s="2"/>
      <c r="P122" s="2"/>
      <c r="Q122" s="2"/>
      <c r="R122" s="14"/>
      <c r="S122" s="14"/>
      <c r="T122" s="14"/>
      <c r="U122" s="14"/>
      <c r="V122" s="14"/>
      <c r="W122" s="14"/>
      <c r="X122" s="14"/>
      <c r="Y122" s="14"/>
      <c r="Z122" s="34"/>
      <c r="AA122" s="2"/>
      <c r="AB122" s="2"/>
      <c r="AC122" s="14"/>
      <c r="AD122" s="14"/>
      <c r="AE122" s="2"/>
      <c r="AF122" s="2"/>
      <c r="AG122" s="2"/>
      <c r="AH122" s="2"/>
      <c r="AI122" s="14"/>
      <c r="AJ122" s="14"/>
      <c r="AK122" s="2"/>
      <c r="AL122" s="14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58" t="s">
        <v>323</v>
      </c>
      <c r="BE122" s="65">
        <f>A!J150</f>
        <v>740</v>
      </c>
      <c r="BF122" s="65">
        <f>A!D150</f>
        <v>739</v>
      </c>
      <c r="BG122" s="65">
        <f>A!C150</f>
        <v>739.2</v>
      </c>
      <c r="BH122" s="65">
        <f>A!B150</f>
        <v>740.32825322391557</v>
      </c>
      <c r="BI122" s="65">
        <f>A!K150</f>
        <v>733.1666877777775</v>
      </c>
      <c r="BJ122" s="65">
        <f>A!E150</f>
        <v>739.20000000000903</v>
      </c>
      <c r="BK122" s="66">
        <f>A!F150</f>
        <v>739.18917999999599</v>
      </c>
      <c r="BL122" s="65">
        <f t="shared" si="24"/>
        <v>733.1666877777775</v>
      </c>
      <c r="BM122" s="65">
        <f t="shared" si="25"/>
        <v>740.32825322391557</v>
      </c>
      <c r="BN122" s="99">
        <f t="shared" si="28"/>
        <v>9.6876694905854155E-3</v>
      </c>
      <c r="BO122" s="100">
        <f>A!G150</f>
        <v>739.24543494157797</v>
      </c>
      <c r="BP122" s="65">
        <f>A!H150</f>
        <v>739.2</v>
      </c>
      <c r="BQ122" s="66">
        <f>A!I150</f>
        <v>739.3</v>
      </c>
      <c r="BR122" s="154"/>
      <c r="BS122" s="289" t="str">
        <f>A!L150</f>
        <v/>
      </c>
      <c r="BT122" s="256"/>
      <c r="BU122" s="247" t="s">
        <v>323</v>
      </c>
      <c r="BV122" s="257">
        <f>A!J210</f>
        <v>739</v>
      </c>
      <c r="BW122" s="257">
        <f>A!D210</f>
        <v>739</v>
      </c>
      <c r="BX122" s="257">
        <f>A!C210</f>
        <v>739.2</v>
      </c>
      <c r="BY122" s="257">
        <f>A!B210</f>
        <v>739.4490035169988</v>
      </c>
      <c r="BZ122" s="257">
        <f>A!K210</f>
        <v>739.19664</v>
      </c>
      <c r="CA122" s="257">
        <f>A!E210</f>
        <v>739.20000000000903</v>
      </c>
      <c r="CB122" s="258">
        <f>A!F210</f>
        <v>739.20000000000903</v>
      </c>
      <c r="CC122" s="257">
        <f t="shared" si="26"/>
        <v>739</v>
      </c>
      <c r="CD122" s="257">
        <f t="shared" si="27"/>
        <v>739.4490035169988</v>
      </c>
      <c r="CE122" s="259">
        <f t="shared" si="29"/>
        <v>6.0741817775811745E-4</v>
      </c>
      <c r="CF122" s="257">
        <f>A!G210</f>
        <v>739.2</v>
      </c>
      <c r="CG122" s="257">
        <f>A!H210</f>
        <v>739.2</v>
      </c>
      <c r="CH122" s="258">
        <f>A!I210</f>
        <v>739.2</v>
      </c>
      <c r="CI122" s="256"/>
      <c r="CJ122" s="289" t="str">
        <f>A!L210</f>
        <v/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2:123" customFormat="false" ht="12" customHeight="1">
      <c r="B123" s="2"/>
      <c r="C123" s="14"/>
      <c r="D123" s="14"/>
      <c r="E123" s="14"/>
      <c r="F123" s="14"/>
      <c r="G123" s="14"/>
      <c r="H123" s="14"/>
      <c r="I123" s="2"/>
      <c r="J123" s="14"/>
      <c r="K123" s="14"/>
      <c r="L123" s="34"/>
      <c r="M123" s="2"/>
      <c r="N123" s="14"/>
      <c r="O123" s="2"/>
      <c r="P123" s="2"/>
      <c r="Q123" s="2"/>
      <c r="R123" s="14"/>
      <c r="S123" s="14"/>
      <c r="T123" s="14"/>
      <c r="U123" s="14"/>
      <c r="V123" s="14"/>
      <c r="W123" s="14"/>
      <c r="X123" s="14"/>
      <c r="Y123" s="14"/>
      <c r="Z123" s="34"/>
      <c r="AA123" s="2"/>
      <c r="AB123" s="2"/>
      <c r="AC123" s="14"/>
      <c r="AD123" s="14"/>
      <c r="AE123" s="2"/>
      <c r="AF123" s="2"/>
      <c r="AG123" s="2"/>
      <c r="AH123" s="2"/>
      <c r="AI123" s="14"/>
      <c r="AJ123" s="14"/>
      <c r="AK123" s="2"/>
      <c r="AL123" s="14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58" t="s">
        <v>324</v>
      </c>
      <c r="BE123" s="65">
        <f>A!J151</f>
        <v>740</v>
      </c>
      <c r="BF123" s="65">
        <f>A!D151</f>
        <v>739</v>
      </c>
      <c r="BG123" s="65">
        <f>A!C151</f>
        <v>739.2</v>
      </c>
      <c r="BH123" s="65">
        <f>A!B151</f>
        <v>738.86283704572099</v>
      </c>
      <c r="BI123" s="65">
        <f>A!K151</f>
        <v>733.64667944444454</v>
      </c>
      <c r="BJ123" s="65">
        <f>A!E151</f>
        <v>739.20000000000903</v>
      </c>
      <c r="BK123" s="66">
        <f>A!F151</f>
        <v>739.21151999999597</v>
      </c>
      <c r="BL123" s="65">
        <f t="shared" si="24"/>
        <v>733.64667944444454</v>
      </c>
      <c r="BM123" s="65">
        <f t="shared" si="25"/>
        <v>740</v>
      </c>
      <c r="BN123" s="99">
        <f t="shared" si="28"/>
        <v>8.5935150363794666E-3</v>
      </c>
      <c r="BO123" s="100">
        <f>A!G151</f>
        <v>739.31569662234199</v>
      </c>
      <c r="BP123" s="65">
        <f>A!H151</f>
        <v>739.2</v>
      </c>
      <c r="BQ123" s="66">
        <f>A!I151</f>
        <v>739.4</v>
      </c>
      <c r="BR123" s="154"/>
      <c r="BS123" s="289" t="str">
        <f>A!L151</f>
        <v/>
      </c>
      <c r="BT123" s="256"/>
      <c r="BU123" s="247" t="s">
        <v>324</v>
      </c>
      <c r="BV123" s="257">
        <f>A!J211</f>
        <v>739</v>
      </c>
      <c r="BW123" s="257">
        <f>A!D211</f>
        <v>739</v>
      </c>
      <c r="BX123" s="257">
        <f>A!C211</f>
        <v>739.2</v>
      </c>
      <c r="BY123" s="257">
        <f>A!B211</f>
        <v>739.4490035169988</v>
      </c>
      <c r="BZ123" s="257">
        <f>A!K211</f>
        <v>739.2</v>
      </c>
      <c r="CA123" s="257">
        <f>A!E211</f>
        <v>739.20000000000903</v>
      </c>
      <c r="CB123" s="258">
        <f>A!F211</f>
        <v>739.20000000000903</v>
      </c>
      <c r="CC123" s="257">
        <f t="shared" si="26"/>
        <v>739</v>
      </c>
      <c r="CD123" s="257">
        <f t="shared" si="27"/>
        <v>739.4490035169988</v>
      </c>
      <c r="CE123" s="259">
        <f t="shared" si="29"/>
        <v>6.0741817775811745E-4</v>
      </c>
      <c r="CF123" s="257">
        <f>A!G211</f>
        <v>739.2</v>
      </c>
      <c r="CG123" s="257">
        <f>A!H211</f>
        <v>739.2</v>
      </c>
      <c r="CH123" s="258">
        <f>A!I211</f>
        <v>739.2</v>
      </c>
      <c r="CI123" s="256"/>
      <c r="CJ123" s="289" t="str">
        <f>A!L211</f>
        <v/>
      </c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2:123" customFormat="false" ht="12" customHeight="1">
      <c r="B124" s="2"/>
      <c r="C124" s="14"/>
      <c r="D124" s="14"/>
      <c r="E124" s="14"/>
      <c r="F124" s="14"/>
      <c r="G124" s="14"/>
      <c r="H124" s="14"/>
      <c r="I124" s="2"/>
      <c r="J124" s="14"/>
      <c r="K124" s="14"/>
      <c r="L124" s="34"/>
      <c r="M124" s="2"/>
      <c r="N124" s="14"/>
      <c r="O124" s="2"/>
      <c r="P124" s="2"/>
      <c r="Q124" s="2"/>
      <c r="R124" s="14"/>
      <c r="S124" s="14"/>
      <c r="T124" s="14"/>
      <c r="U124" s="14"/>
      <c r="V124" s="14"/>
      <c r="W124" s="14"/>
      <c r="X124" s="14"/>
      <c r="Y124" s="14"/>
      <c r="Z124" s="34"/>
      <c r="AA124" s="2"/>
      <c r="AB124" s="2"/>
      <c r="AC124" s="14"/>
      <c r="AD124" s="14"/>
      <c r="AE124" s="2"/>
      <c r="AF124" s="2"/>
      <c r="AG124" s="2"/>
      <c r="AH124" s="2"/>
      <c r="AI124" s="14"/>
      <c r="AJ124" s="14"/>
      <c r="AK124" s="2"/>
      <c r="AL124" s="14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58" t="s">
        <v>325</v>
      </c>
      <c r="BE124" s="65">
        <f>A!J152</f>
        <v>2958</v>
      </c>
      <c r="BF124" s="65">
        <f>A!D152</f>
        <v>2957</v>
      </c>
      <c r="BG124" s="65">
        <f>A!C152</f>
        <v>2956.8</v>
      </c>
      <c r="BH124" s="65">
        <f>A!B152</f>
        <v>2927.9015240328254</v>
      </c>
      <c r="BI124" s="65">
        <f>A!K152</f>
        <v>2943.8619316666664</v>
      </c>
      <c r="BJ124" s="65">
        <f>A!E152</f>
        <v>2956.8000000000402</v>
      </c>
      <c r="BK124" s="66">
        <f>A!F152</f>
        <v>2956.7992399999998</v>
      </c>
      <c r="BL124" s="65">
        <f t="shared" si="24"/>
        <v>2927.9015240328254</v>
      </c>
      <c r="BM124" s="65">
        <f t="shared" si="25"/>
        <v>2958</v>
      </c>
      <c r="BN124" s="99">
        <f t="shared" si="28"/>
        <v>1.0177098374066284E-2</v>
      </c>
      <c r="BO124" s="100">
        <f>A!G152</f>
        <v>2957.4712615407998</v>
      </c>
      <c r="BP124" s="65">
        <f>A!H152</f>
        <v>2956.8</v>
      </c>
      <c r="BQ124" s="66">
        <f>A!I152</f>
        <v>2956.1</v>
      </c>
      <c r="BR124" s="154"/>
      <c r="BS124" s="289" t="str">
        <f>A!L152</f>
        <v/>
      </c>
      <c r="BT124" s="256"/>
      <c r="BU124" s="247" t="s">
        <v>325</v>
      </c>
      <c r="BV124" s="257">
        <f>A!J212</f>
        <v>2957</v>
      </c>
      <c r="BW124" s="257">
        <f>A!D212</f>
        <v>2957</v>
      </c>
      <c r="BX124" s="257">
        <f>A!C212</f>
        <v>2956.8</v>
      </c>
      <c r="BY124" s="257">
        <f>A!B212</f>
        <v>2957.5029308323565</v>
      </c>
      <c r="BZ124" s="257">
        <f>A!K212</f>
        <v>2956.78656</v>
      </c>
      <c r="CA124" s="257">
        <f>A!E212</f>
        <v>2956.8000000000402</v>
      </c>
      <c r="CB124" s="258">
        <f>A!F212</f>
        <v>2956.8000000000402</v>
      </c>
      <c r="CC124" s="257">
        <f t="shared" si="26"/>
        <v>2956.78656</v>
      </c>
      <c r="CD124" s="257">
        <f t="shared" si="27"/>
        <v>2957.5029308323565</v>
      </c>
      <c r="CE124" s="259">
        <f t="shared" si="29"/>
        <v>2.4227909644090252E-4</v>
      </c>
      <c r="CF124" s="257">
        <f>A!G212</f>
        <v>2956.8</v>
      </c>
      <c r="CG124" s="257">
        <f>A!H212</f>
        <v>2956.8</v>
      </c>
      <c r="CH124" s="258">
        <f>A!I212</f>
        <v>2956.8</v>
      </c>
      <c r="CI124" s="256"/>
      <c r="CJ124" s="289" t="str">
        <f>A!L212</f>
        <v/>
      </c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2:123" customFormat="false" ht="12" customHeight="1">
      <c r="B125" s="2"/>
      <c r="C125" s="14"/>
      <c r="D125" s="14"/>
      <c r="E125" s="14"/>
      <c r="F125" s="14"/>
      <c r="G125" s="14"/>
      <c r="H125" s="14"/>
      <c r="I125" s="2"/>
      <c r="J125" s="14"/>
      <c r="K125" s="14"/>
      <c r="L125" s="34"/>
      <c r="M125" s="2"/>
      <c r="N125" s="14"/>
      <c r="O125" s="2"/>
      <c r="P125" s="2"/>
      <c r="Q125" s="2"/>
      <c r="R125" s="14"/>
      <c r="S125" s="14"/>
      <c r="T125" s="14"/>
      <c r="U125" s="14"/>
      <c r="V125" s="14"/>
      <c r="W125" s="14"/>
      <c r="X125" s="14"/>
      <c r="Y125" s="14"/>
      <c r="Z125" s="34"/>
      <c r="AA125" s="2"/>
      <c r="AB125" s="2"/>
      <c r="AC125" s="14"/>
      <c r="AD125" s="14"/>
      <c r="AE125" s="2"/>
      <c r="AF125" s="2"/>
      <c r="AG125" s="2"/>
      <c r="AH125" s="2"/>
      <c r="AI125" s="14"/>
      <c r="AJ125" s="14"/>
      <c r="AK125" s="2"/>
      <c r="AL125" s="14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58" t="s">
        <v>326</v>
      </c>
      <c r="BE125" s="65">
        <f>A!J153</f>
        <v>2959</v>
      </c>
      <c r="BF125" s="65">
        <f>A!D153</f>
        <v>2957</v>
      </c>
      <c r="BG125" s="65">
        <f>A!C153</f>
        <v>2956.8</v>
      </c>
      <c r="BH125" s="65">
        <f>A!B153</f>
        <v>2929.9531066822979</v>
      </c>
      <c r="BI125" s="65">
        <f>A!K153</f>
        <v>2945.9884330555551</v>
      </c>
      <c r="BJ125" s="65">
        <f>A!E153</f>
        <v>2956.8000000000402</v>
      </c>
      <c r="BK125" s="66">
        <f>A!F153</f>
        <v>2956.8194600000002</v>
      </c>
      <c r="BL125" s="65">
        <f t="shared" si="24"/>
        <v>2929.9531066822979</v>
      </c>
      <c r="BM125" s="65">
        <f t="shared" si="25"/>
        <v>2959</v>
      </c>
      <c r="BN125" s="99">
        <f t="shared" si="28"/>
        <v>9.821360476324181E-3</v>
      </c>
      <c r="BO125" s="100">
        <f>A!G153</f>
        <v>2957.5223705233002</v>
      </c>
      <c r="BP125" s="65">
        <f>A!H153</f>
        <v>2956.8</v>
      </c>
      <c r="BQ125" s="66">
        <f>A!I153</f>
        <v>2956.2</v>
      </c>
      <c r="BR125" s="154"/>
      <c r="BS125" s="289" t="str">
        <f>A!L153</f>
        <v/>
      </c>
      <c r="BT125" s="256"/>
      <c r="BU125" s="247" t="s">
        <v>326</v>
      </c>
      <c r="BV125" s="257">
        <f>A!J213</f>
        <v>2957</v>
      </c>
      <c r="BW125" s="257">
        <f>A!D213</f>
        <v>2957</v>
      </c>
      <c r="BX125" s="257">
        <f>A!C213</f>
        <v>2956.8</v>
      </c>
      <c r="BY125" s="257">
        <f>A!B213</f>
        <v>2957.5029308323565</v>
      </c>
      <c r="BZ125" s="257">
        <f>A!K213</f>
        <v>2956.78656</v>
      </c>
      <c r="CA125" s="257">
        <f>A!E213</f>
        <v>2956.8000000000402</v>
      </c>
      <c r="CB125" s="258">
        <f>A!F213</f>
        <v>2956.8000000000402</v>
      </c>
      <c r="CC125" s="257">
        <f t="shared" si="26"/>
        <v>2956.78656</v>
      </c>
      <c r="CD125" s="257">
        <f t="shared" si="27"/>
        <v>2957.5029308323565</v>
      </c>
      <c r="CE125" s="259">
        <f t="shared" si="29"/>
        <v>2.4227909644090252E-4</v>
      </c>
      <c r="CF125" s="257">
        <f>A!G213</f>
        <v>2956.8</v>
      </c>
      <c r="CG125" s="257">
        <f>A!H213</f>
        <v>2956.8</v>
      </c>
      <c r="CH125" s="258">
        <f>A!I213</f>
        <v>2956.8</v>
      </c>
      <c r="CI125" s="256"/>
      <c r="CJ125" s="289" t="str">
        <f>A!L213</f>
        <v/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2:123" customFormat="false" ht="12" customHeight="1">
      <c r="B126" s="2"/>
      <c r="C126" s="14"/>
      <c r="D126" s="14"/>
      <c r="E126" s="14"/>
      <c r="F126" s="14"/>
      <c r="G126" s="14"/>
      <c r="H126" s="14"/>
      <c r="I126" s="2"/>
      <c r="J126" s="14"/>
      <c r="K126" s="14"/>
      <c r="L126" s="34"/>
      <c r="M126" s="2"/>
      <c r="N126" s="14"/>
      <c r="O126" s="2"/>
      <c r="P126" s="2"/>
      <c r="Q126" s="2"/>
      <c r="R126" s="14"/>
      <c r="S126" s="14"/>
      <c r="T126" s="14"/>
      <c r="U126" s="14"/>
      <c r="V126" s="14"/>
      <c r="W126" s="14"/>
      <c r="X126" s="14"/>
      <c r="Y126" s="14"/>
      <c r="Z126" s="34"/>
      <c r="AA126" s="2"/>
      <c r="AB126" s="2"/>
      <c r="AC126" s="14"/>
      <c r="AD126" s="14"/>
      <c r="AE126" s="2"/>
      <c r="AF126" s="2"/>
      <c r="AG126" s="2"/>
      <c r="AH126" s="2"/>
      <c r="AI126" s="14"/>
      <c r="AJ126" s="14"/>
      <c r="AK126" s="2"/>
      <c r="AL126" s="14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58" t="s">
        <v>327</v>
      </c>
      <c r="BE126" s="65">
        <f>A!J154</f>
        <v>370</v>
      </c>
      <c r="BF126" s="65">
        <f>A!D154</f>
        <v>370</v>
      </c>
      <c r="BG126" s="65">
        <f>A!C154</f>
        <v>369.6</v>
      </c>
      <c r="BH126" s="65">
        <f>A!B154</f>
        <v>366.35404454865181</v>
      </c>
      <c r="BI126" s="65">
        <f>A!K154</f>
        <v>367.93643305555554</v>
      </c>
      <c r="BJ126" s="65">
        <f>A!E154</f>
        <v>369.60000000000502</v>
      </c>
      <c r="BK126" s="66">
        <f>A!F154</f>
        <v>369.64684599999998</v>
      </c>
      <c r="BL126" s="65">
        <f t="shared" si="24"/>
        <v>366.35404454865181</v>
      </c>
      <c r="BM126" s="65">
        <f t="shared" si="25"/>
        <v>370</v>
      </c>
      <c r="BN126" s="99">
        <f t="shared" si="28"/>
        <v>9.8615145466256944E-3</v>
      </c>
      <c r="BO126" s="100">
        <f>A!G154</f>
        <v>369.715567939381</v>
      </c>
      <c r="BP126" s="65">
        <f>A!H154</f>
        <v>369.6</v>
      </c>
      <c r="BQ126" s="66">
        <f>A!I154</f>
        <v>369.8</v>
      </c>
      <c r="BR126" s="154"/>
      <c r="BS126" s="289" t="str">
        <f>A!L154</f>
        <v/>
      </c>
      <c r="BT126" s="256"/>
      <c r="BU126" s="247" t="s">
        <v>327</v>
      </c>
      <c r="BV126" s="257">
        <f>A!J214</f>
        <v>367</v>
      </c>
      <c r="BW126" s="257">
        <f>A!D214</f>
        <v>370</v>
      </c>
      <c r="BX126" s="257">
        <f>A!C214</f>
        <v>369.6</v>
      </c>
      <c r="BY126" s="257">
        <f>A!B214</f>
        <v>369.57796014067998</v>
      </c>
      <c r="BZ126" s="257">
        <f>A!K214</f>
        <v>369.59906666666666</v>
      </c>
      <c r="CA126" s="257">
        <f>A!E214</f>
        <v>369.60000000000502</v>
      </c>
      <c r="CB126" s="258">
        <f>A!F214</f>
        <v>369.60000000000502</v>
      </c>
      <c r="CC126" s="257">
        <f t="shared" si="26"/>
        <v>367</v>
      </c>
      <c r="CD126" s="257">
        <f t="shared" si="27"/>
        <v>370</v>
      </c>
      <c r="CE126" s="259">
        <f t="shared" si="29"/>
        <v>8.1168831168831161E-3</v>
      </c>
      <c r="CF126" s="257">
        <f>A!G214</f>
        <v>369.6</v>
      </c>
      <c r="CG126" s="257">
        <f>A!H214</f>
        <v>369.6</v>
      </c>
      <c r="CH126" s="258">
        <f>A!I214</f>
        <v>369.6</v>
      </c>
      <c r="CI126" s="256"/>
      <c r="CJ126" s="289" t="str">
        <f>A!L214</f>
        <v/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2:123" customFormat="false" ht="12" customHeight="1">
      <c r="B127" s="2"/>
      <c r="C127" s="14"/>
      <c r="D127" s="14"/>
      <c r="E127" s="14"/>
      <c r="F127" s="14"/>
      <c r="G127" s="14"/>
      <c r="H127" s="14"/>
      <c r="I127" s="2"/>
      <c r="J127" s="14"/>
      <c r="K127" s="14"/>
      <c r="L127" s="34"/>
      <c r="M127" s="2"/>
      <c r="N127" s="14"/>
      <c r="O127" s="2"/>
      <c r="P127" s="2"/>
      <c r="Q127" s="2"/>
      <c r="R127" s="14"/>
      <c r="S127" s="14"/>
      <c r="T127" s="14"/>
      <c r="U127" s="14"/>
      <c r="V127" s="14"/>
      <c r="W127" s="14"/>
      <c r="X127" s="14"/>
      <c r="Y127" s="14"/>
      <c r="Z127" s="34"/>
      <c r="AA127" s="2"/>
      <c r="AB127" s="2"/>
      <c r="AC127" s="14"/>
      <c r="AD127" s="14"/>
      <c r="AE127" s="2"/>
      <c r="AF127" s="2"/>
      <c r="AG127" s="2"/>
      <c r="AH127" s="2"/>
      <c r="AI127" s="14"/>
      <c r="AJ127" s="14"/>
      <c r="AK127" s="2"/>
      <c r="AL127" s="14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58" t="s">
        <v>328</v>
      </c>
      <c r="BE127" s="65">
        <f>A!J155</f>
        <v>370</v>
      </c>
      <c r="BF127" s="65">
        <f>A!D155</f>
        <v>370</v>
      </c>
      <c r="BG127" s="65">
        <f>A!C155</f>
        <v>369.6</v>
      </c>
      <c r="BH127" s="65">
        <f>A!B155</f>
        <v>366.64712778429077</v>
      </c>
      <c r="BI127" s="65">
        <f>A!K155</f>
        <v>368.14557111111111</v>
      </c>
      <c r="BJ127" s="65">
        <f>A!E155</f>
        <v>369.60000000000502</v>
      </c>
      <c r="BK127" s="66">
        <f>A!F155</f>
        <v>369.60549999999898</v>
      </c>
      <c r="BL127" s="65">
        <f t="shared" si="24"/>
        <v>366.64712778429077</v>
      </c>
      <c r="BM127" s="65">
        <f t="shared" si="25"/>
        <v>370</v>
      </c>
      <c r="BN127" s="99">
        <f t="shared" si="28"/>
        <v>9.0684489899329028E-3</v>
      </c>
      <c r="BO127" s="100">
        <f>A!G155</f>
        <v>369.72940129357602</v>
      </c>
      <c r="BP127" s="65">
        <f>A!H155</f>
        <v>369.6</v>
      </c>
      <c r="BQ127" s="66">
        <f>A!I155</f>
        <v>369.6</v>
      </c>
      <c r="BR127" s="154"/>
      <c r="BS127" s="289" t="str">
        <f>A!L155</f>
        <v/>
      </c>
      <c r="BT127" s="256"/>
      <c r="BU127" s="247" t="s">
        <v>328</v>
      </c>
      <c r="BV127" s="257">
        <f>A!J215</f>
        <v>367</v>
      </c>
      <c r="BW127" s="257">
        <f>A!D215</f>
        <v>370</v>
      </c>
      <c r="BX127" s="257">
        <f>A!C215</f>
        <v>369.6</v>
      </c>
      <c r="BY127" s="257">
        <f>A!B215</f>
        <v>369.57796014067998</v>
      </c>
      <c r="BZ127" s="257">
        <f>A!K215</f>
        <v>369.59906666666666</v>
      </c>
      <c r="CA127" s="257">
        <f>A!E215</f>
        <v>369.60000000000502</v>
      </c>
      <c r="CB127" s="258">
        <f>A!F215</f>
        <v>369.60000000000502</v>
      </c>
      <c r="CC127" s="257">
        <f t="shared" si="26"/>
        <v>367</v>
      </c>
      <c r="CD127" s="257">
        <f t="shared" si="27"/>
        <v>370</v>
      </c>
      <c r="CE127" s="259">
        <f t="shared" si="29"/>
        <v>8.1168831168831161E-3</v>
      </c>
      <c r="CF127" s="257">
        <f>A!G215</f>
        <v>369.6</v>
      </c>
      <c r="CG127" s="257">
        <f>A!H215</f>
        <v>369.6</v>
      </c>
      <c r="CH127" s="258">
        <f>A!I215</f>
        <v>369.6</v>
      </c>
      <c r="CI127" s="256"/>
      <c r="CJ127" s="289" t="str">
        <f>A!L215</f>
        <v/>
      </c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2:123" customFormat="false" ht="12" customHeight="1" thickBot="1">
      <c r="B128" s="2"/>
      <c r="C128" s="14"/>
      <c r="D128" s="14"/>
      <c r="E128" s="14"/>
      <c r="F128" s="14"/>
      <c r="G128" s="14"/>
      <c r="H128" s="14"/>
      <c r="I128" s="2"/>
      <c r="J128" s="14"/>
      <c r="K128" s="14"/>
      <c r="L128" s="34"/>
      <c r="M128" s="2"/>
      <c r="N128" s="14"/>
      <c r="O128" s="2"/>
      <c r="P128" s="2"/>
      <c r="Q128" s="2"/>
      <c r="R128" s="14"/>
      <c r="S128" s="14"/>
      <c r="T128" s="14"/>
      <c r="U128" s="14"/>
      <c r="V128" s="14"/>
      <c r="W128" s="14"/>
      <c r="X128" s="14"/>
      <c r="Y128" s="14"/>
      <c r="Z128" s="34"/>
      <c r="AA128" s="2"/>
      <c r="AB128" s="2"/>
      <c r="AC128" s="14"/>
      <c r="AD128" s="14"/>
      <c r="AE128" s="2"/>
      <c r="AF128" s="2"/>
      <c r="AG128" s="2"/>
      <c r="AH128" s="2"/>
      <c r="AI128" s="14"/>
      <c r="AJ128" s="14"/>
      <c r="AK128" s="2"/>
      <c r="AL128" s="1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68" t="s">
        <v>329</v>
      </c>
      <c r="BE128" s="70">
        <f>A!J156</f>
        <v>1222</v>
      </c>
      <c r="BF128" s="70">
        <f>A!D156</f>
        <v>1221</v>
      </c>
      <c r="BG128" s="70">
        <f>A!C156</f>
        <v>1221</v>
      </c>
      <c r="BH128" s="70">
        <f>A!B156</f>
        <v>1219.2262602579133</v>
      </c>
      <c r="BI128" s="71">
        <f>A!K156</f>
        <v>1210.2212022222229</v>
      </c>
      <c r="BJ128" s="70">
        <f>A!E156</f>
        <v>1221.0239999999999</v>
      </c>
      <c r="BK128" s="72">
        <f>A!F156</f>
        <v>1221.0239999999999</v>
      </c>
      <c r="BL128" s="70">
        <f t="shared" si="24"/>
        <v>1210.2212022222229</v>
      </c>
      <c r="BM128" s="70">
        <f t="shared" si="25"/>
        <v>1222</v>
      </c>
      <c r="BN128" s="102">
        <f t="shared" si="28"/>
        <v>9.6460055466755096E-3</v>
      </c>
      <c r="BO128" s="101">
        <f>A!G156</f>
        <v>1221.1062621497899</v>
      </c>
      <c r="BP128" s="70">
        <f>A!H156</f>
        <v>1221</v>
      </c>
      <c r="BQ128" s="72">
        <f>A!I156</f>
        <v>1221</v>
      </c>
      <c r="BR128" s="154"/>
      <c r="BS128" s="289" t="str">
        <f>A!L156</f>
        <v/>
      </c>
      <c r="BT128" s="256"/>
      <c r="BU128" s="262" t="s">
        <v>329</v>
      </c>
      <c r="BV128" s="263">
        <f>A!J216</f>
        <v>1221</v>
      </c>
      <c r="BW128" s="263">
        <f>A!D216</f>
        <v>1221</v>
      </c>
      <c r="BX128" s="263">
        <f>A!C216</f>
        <v>1221.0239999999999</v>
      </c>
      <c r="BY128" s="263">
        <f>A!B216</f>
        <v>1221.2778429073858</v>
      </c>
      <c r="BZ128" s="268">
        <f>A!K216</f>
        <v>1220.9823733333333</v>
      </c>
      <c r="CA128" s="263">
        <f>A!E216</f>
        <v>1221.0239999999999</v>
      </c>
      <c r="CB128" s="264">
        <f>A!F216</f>
        <v>1221.0239999999999</v>
      </c>
      <c r="CC128" s="263">
        <f t="shared" si="26"/>
        <v>1220.9823733333333</v>
      </c>
      <c r="CD128" s="263">
        <f t="shared" si="27"/>
        <v>1221.2778429073858</v>
      </c>
      <c r="CE128" s="269">
        <f t="shared" si="29"/>
        <v>2.4198506667559686E-4</v>
      </c>
      <c r="CF128" s="263">
        <f>A!G216</f>
        <v>1221.0239999999999</v>
      </c>
      <c r="CG128" s="263">
        <f>A!H216</f>
        <v>1221</v>
      </c>
      <c r="CH128" s="264">
        <f>A!I216</f>
        <v>1221</v>
      </c>
      <c r="CI128" s="256"/>
      <c r="CJ128" s="289" t="str">
        <f>A!L216</f>
        <v/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2:123" customFormat="false" ht="12" customHeight="1" thickTop="1" thickBot="1">
      <c r="B129" s="2"/>
      <c r="C129" s="14"/>
      <c r="D129" s="33"/>
      <c r="E129" s="14"/>
      <c r="F129" s="14"/>
      <c r="G129" s="14"/>
      <c r="H129" s="14"/>
      <c r="I129" s="2"/>
      <c r="J129" s="2"/>
      <c r="K129" s="2"/>
      <c r="L129" s="2"/>
      <c r="M129" s="14"/>
      <c r="N129" s="2"/>
      <c r="O129" s="2"/>
      <c r="P129" s="2"/>
      <c r="Q129" s="2"/>
      <c r="R129" s="2"/>
      <c r="S129" s="14"/>
      <c r="T129" s="14"/>
      <c r="U129" s="14"/>
      <c r="V129" s="14"/>
      <c r="W129" s="2"/>
      <c r="X129" s="2"/>
      <c r="Y129" s="2"/>
      <c r="Z129" s="2"/>
      <c r="AA129" s="14"/>
      <c r="AB129" s="14"/>
      <c r="AC129" s="14"/>
      <c r="AD129" s="14"/>
      <c r="AE129" s="2"/>
      <c r="AF129" s="2"/>
      <c r="AG129" s="2"/>
      <c r="AH129" s="2"/>
      <c r="AI129" s="14"/>
      <c r="AJ129" s="14"/>
      <c r="AK129" s="2"/>
      <c r="AL129" s="1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54"/>
      <c r="BE129" s="65"/>
      <c r="BF129" s="76" t="s">
        <v>258</v>
      </c>
      <c r="BG129" s="65"/>
      <c r="BH129" s="65"/>
      <c r="BI129" s="65"/>
      <c r="BJ129" s="65"/>
      <c r="BK129" s="54"/>
      <c r="BL129" s="54"/>
      <c r="BM129" s="54"/>
      <c r="BN129" s="54"/>
      <c r="BO129" s="54"/>
      <c r="BP129" s="54"/>
      <c r="BQ129" s="54"/>
      <c r="BR129" s="54"/>
      <c r="BS129" s="294"/>
      <c r="BT129" s="250"/>
      <c r="BU129" s="257"/>
      <c r="BV129" s="257"/>
      <c r="BW129" s="270" t="s">
        <v>260</v>
      </c>
      <c r="BX129" s="257"/>
      <c r="BY129" s="257"/>
      <c r="BZ129" s="257"/>
      <c r="CA129" s="257"/>
      <c r="CB129" s="250"/>
      <c r="CC129" s="250"/>
      <c r="CD129" s="250"/>
      <c r="CE129" s="250"/>
      <c r="CF129" s="250"/>
      <c r="CG129" s="250"/>
      <c r="CH129" s="250"/>
      <c r="CI129" s="271"/>
      <c r="CJ129" s="294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2:123" customFormat="false" ht="12" customHeight="1" thickTop="1">
      <c r="B130" s="1"/>
      <c r="C130" s="14"/>
      <c r="D130" s="14"/>
      <c r="E130" s="14"/>
      <c r="F130" s="14"/>
      <c r="G130" s="14"/>
      <c r="H130" s="14"/>
      <c r="I130" s="2"/>
      <c r="J130" s="2"/>
      <c r="K130" s="2"/>
      <c r="L130" s="34"/>
      <c r="M130" s="1"/>
      <c r="N130" s="14"/>
      <c r="O130" s="2"/>
      <c r="P130" s="2"/>
      <c r="Q130" s="2"/>
      <c r="R130" s="2"/>
      <c r="S130" s="14"/>
      <c r="T130" s="14"/>
      <c r="U130" s="14"/>
      <c r="V130" s="14"/>
      <c r="W130" s="2"/>
      <c r="X130" s="2"/>
      <c r="Y130" s="2"/>
      <c r="Z130" s="34"/>
      <c r="AA130" s="14"/>
      <c r="AB130" s="14"/>
      <c r="AC130" s="14"/>
      <c r="AD130" s="14"/>
      <c r="AE130" s="2"/>
      <c r="AF130" s="2"/>
      <c r="AG130" s="2"/>
      <c r="AH130" s="2"/>
      <c r="AI130" s="14"/>
      <c r="AJ130" s="14"/>
      <c r="AK130" s="2"/>
      <c r="AL130" s="1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55" t="s">
        <v>170</v>
      </c>
      <c r="BE130" s="95"/>
      <c r="BF130" s="95"/>
      <c r="BG130" s="95"/>
      <c r="BH130" s="95"/>
      <c r="BI130" s="95"/>
      <c r="BJ130" s="95"/>
      <c r="BK130" s="57"/>
      <c r="BL130" s="56" t="s">
        <v>152</v>
      </c>
      <c r="BM130" s="56"/>
      <c r="BN130" s="96"/>
      <c r="BO130" s="97"/>
      <c r="BP130" s="56"/>
      <c r="BQ130" s="57"/>
      <c r="BR130" s="58"/>
      <c r="BS130" s="293">
        <f>YourData!$J$5</f>
        <v>40179</v>
      </c>
      <c r="BT130" s="239"/>
      <c r="BU130" s="240" t="s">
        <v>171</v>
      </c>
      <c r="BV130" s="242"/>
      <c r="BW130" s="241"/>
      <c r="BX130" s="242"/>
      <c r="BY130" s="242"/>
      <c r="BZ130" s="242"/>
      <c r="CA130" s="242"/>
      <c r="CB130" s="243"/>
      <c r="CC130" s="241" t="s">
        <v>152</v>
      </c>
      <c r="CD130" s="241"/>
      <c r="CE130" s="244"/>
      <c r="CF130" s="241"/>
      <c r="CG130" s="241"/>
      <c r="CH130" s="243"/>
      <c r="CI130" s="245"/>
      <c r="CJ130" s="293">
        <f>YourData!$J$5</f>
        <v>40179</v>
      </c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2:123" customFormat="false" ht="12" customHeight="1">
      <c r="B131" s="2"/>
      <c r="C131" s="14"/>
      <c r="D131" s="2"/>
      <c r="E131" s="14"/>
      <c r="F131" s="2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4"/>
      <c r="AA131" s="14"/>
      <c r="AB131" s="14"/>
      <c r="AC131" s="14"/>
      <c r="AD131" s="14"/>
      <c r="AE131" s="2"/>
      <c r="AF131" s="2"/>
      <c r="AG131" s="2"/>
      <c r="AH131" s="2"/>
      <c r="AI131" s="14"/>
      <c r="AJ131" s="14"/>
      <c r="AK131" s="2"/>
      <c r="AL131" s="1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58"/>
      <c r="BE131" s="59" t="s">
        <v>41</v>
      </c>
      <c r="BF131" s="59" t="s">
        <v>153</v>
      </c>
      <c r="BG131" s="59" t="s">
        <v>154</v>
      </c>
      <c r="BH131" s="59" t="s">
        <v>154</v>
      </c>
      <c r="BI131" s="59" t="s">
        <v>42</v>
      </c>
      <c r="BJ131" s="59" t="s">
        <v>155</v>
      </c>
      <c r="BK131" s="60" t="s">
        <v>156</v>
      </c>
      <c r="BL131" s="54"/>
      <c r="BM131" s="54"/>
      <c r="BN131" s="59" t="s">
        <v>157</v>
      </c>
      <c r="BO131" s="58"/>
      <c r="BP131" s="54" t="s">
        <v>158</v>
      </c>
      <c r="BQ131" s="61"/>
      <c r="BR131" s="58"/>
      <c r="BS131" s="291" t="str">
        <f>A!$L$21</f>
        <v>Tested Prg</v>
      </c>
      <c r="BT131" s="246"/>
      <c r="BU131" s="247"/>
      <c r="BV131" s="248" t="s">
        <v>41</v>
      </c>
      <c r="BW131" s="248" t="s">
        <v>153</v>
      </c>
      <c r="BX131" s="248" t="s">
        <v>154</v>
      </c>
      <c r="BY131" s="248" t="s">
        <v>154</v>
      </c>
      <c r="BZ131" s="248" t="s">
        <v>42</v>
      </c>
      <c r="CA131" s="248" t="s">
        <v>155</v>
      </c>
      <c r="CB131" s="249" t="s">
        <v>156</v>
      </c>
      <c r="CC131" s="250"/>
      <c r="CD131" s="250"/>
      <c r="CE131" s="251" t="s">
        <v>157</v>
      </c>
      <c r="CF131" s="250"/>
      <c r="CG131" s="250" t="s">
        <v>158</v>
      </c>
      <c r="CH131" s="239"/>
      <c r="CI131" s="245"/>
      <c r="CJ131" s="291" t="str">
        <f>A!$L$21</f>
        <v>Tested Prg</v>
      </c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2:123" customFormat="false" ht="12" customHeight="1">
      <c r="B132" s="2"/>
      <c r="C132" s="14"/>
      <c r="D132" s="2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4"/>
      <c r="AB132" s="14"/>
      <c r="AC132" s="14"/>
      <c r="AD132" s="14"/>
      <c r="AE132" s="2"/>
      <c r="AF132" s="2"/>
      <c r="AG132" s="2"/>
      <c r="AH132" s="2"/>
      <c r="AI132" s="14"/>
      <c r="AJ132" s="14"/>
      <c r="AK132" s="2"/>
      <c r="AL132" s="1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62"/>
      <c r="BE132" s="63" t="s">
        <v>159</v>
      </c>
      <c r="BF132" s="63" t="s">
        <v>159</v>
      </c>
      <c r="BG132" s="63" t="s">
        <v>61</v>
      </c>
      <c r="BH132" s="63" t="s">
        <v>43</v>
      </c>
      <c r="BI132" s="63" t="s">
        <v>160</v>
      </c>
      <c r="BJ132" s="63" t="s">
        <v>161</v>
      </c>
      <c r="BK132" s="64" t="s">
        <v>161</v>
      </c>
      <c r="BL132" s="63" t="s">
        <v>162</v>
      </c>
      <c r="BM132" s="63" t="s">
        <v>163</v>
      </c>
      <c r="BN132" s="63" t="s">
        <v>164</v>
      </c>
      <c r="BO132" s="98" t="s">
        <v>161</v>
      </c>
      <c r="BP132" s="63" t="s">
        <v>49</v>
      </c>
      <c r="BQ132" s="64" t="s">
        <v>50</v>
      </c>
      <c r="BR132" s="230"/>
      <c r="BS132" s="292" t="str">
        <f>A!$L$22</f>
        <v>Org</v>
      </c>
      <c r="BT132" s="246"/>
      <c r="BU132" s="252"/>
      <c r="BV132" s="253" t="s">
        <v>159</v>
      </c>
      <c r="BW132" s="253" t="s">
        <v>159</v>
      </c>
      <c r="BX132" s="253" t="s">
        <v>61</v>
      </c>
      <c r="BY132" s="253" t="s">
        <v>43</v>
      </c>
      <c r="BZ132" s="253" t="s">
        <v>160</v>
      </c>
      <c r="CA132" s="253" t="s">
        <v>161</v>
      </c>
      <c r="CB132" s="254" t="s">
        <v>161</v>
      </c>
      <c r="CC132" s="253" t="s">
        <v>162</v>
      </c>
      <c r="CD132" s="253" t="s">
        <v>163</v>
      </c>
      <c r="CE132" s="254" t="s">
        <v>164</v>
      </c>
      <c r="CF132" s="253" t="s">
        <v>161</v>
      </c>
      <c r="CG132" s="253" t="s">
        <v>49</v>
      </c>
      <c r="CH132" s="254" t="s">
        <v>50</v>
      </c>
      <c r="CI132" s="255"/>
      <c r="CJ132" s="292" t="str">
        <f>A!$L$22</f>
        <v>Org</v>
      </c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2:123" customFormat="false" ht="12" customHeight="1">
      <c r="B133" s="2"/>
      <c r="C133" s="14"/>
      <c r="D133" s="14"/>
      <c r="E133" s="14"/>
      <c r="F133" s="14"/>
      <c r="G133" s="14"/>
      <c r="H133" s="14"/>
      <c r="I133" s="2"/>
      <c r="J133" s="14"/>
      <c r="K133" s="14"/>
      <c r="L133" s="34"/>
      <c r="M133" s="2"/>
      <c r="N133" s="14"/>
      <c r="O133" s="2"/>
      <c r="P133" s="2"/>
      <c r="Q133" s="2"/>
      <c r="R133" s="14"/>
      <c r="S133" s="14"/>
      <c r="T133" s="14"/>
      <c r="U133" s="14"/>
      <c r="V133" s="14"/>
      <c r="W133" s="14"/>
      <c r="X133" s="14"/>
      <c r="Y133" s="14"/>
      <c r="Z133" s="34"/>
      <c r="AA133" s="14"/>
      <c r="AB133" s="14"/>
      <c r="AC133" s="14"/>
      <c r="AD133" s="14"/>
      <c r="AE133" s="2"/>
      <c r="AF133" s="2"/>
      <c r="AG133" s="2"/>
      <c r="AH133" s="2"/>
      <c r="AI133" s="14"/>
      <c r="AJ133" s="14"/>
      <c r="AK133" s="2"/>
      <c r="AL133" s="1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58" t="s">
        <v>330</v>
      </c>
      <c r="BE133" s="65">
        <f>IF(AND(ISNUMBER(BE98),ISNUMBER(BV98)),BE98-BV98,"")</f>
        <v>144</v>
      </c>
      <c r="BF133" s="65">
        <f t="shared" ref="BF133:BF146" si="30">IF(AND(ISNUMBER(BF98),ISNUMBER(BW98)),BF98-BW98,"")</f>
        <v>144</v>
      </c>
      <c r="BG133" s="65">
        <f t="shared" ref="BG133:BG146" si="31">IF(AND(ISNUMBER(BG98),ISNUMBER(BX98)),BG98-BX98,"")</f>
        <v>187.04999999999973</v>
      </c>
      <c r="BH133" s="65">
        <f t="shared" ref="BH133:BH146" si="32">IF(AND(ISNUMBER(BH98),ISNUMBER(BY98)),BH98-BY98,"")</f>
        <v>138.62837045720971</v>
      </c>
      <c r="BI133" s="65">
        <f t="shared" ref="BI133:BI146" si="33">IF(AND(ISNUMBER(BI98),ISNUMBER(BZ98)),BI98-BZ98,"")</f>
        <v>143.51764333333358</v>
      </c>
      <c r="BJ133" s="65">
        <f t="shared" ref="BJ133:BJ146" si="34">IF(AND(ISNUMBER(BJ98),ISNUMBER(CA98)),BJ98-CA98,"")</f>
        <v>143.65344000009009</v>
      </c>
      <c r="BK133" s="66">
        <f t="shared" ref="BK133:BK146" si="35">IF(AND(ISNUMBER(BK98),ISNUMBER(CB98)),BK98-CB98,"")</f>
        <v>142.36320000006981</v>
      </c>
      <c r="BL133" s="65">
        <f t="shared" ref="BL133:BL146" si="36">MINA(BE133:BK133)</f>
        <v>138.62837045720971</v>
      </c>
      <c r="BM133" s="65">
        <f t="shared" ref="BM133:BM146" si="37">MAXA(BE133:BK133)</f>
        <v>187.04999999999973</v>
      </c>
      <c r="BN133" s="99">
        <f t="shared" ref="BN133:BN146" si="38">(BM133-BL133)/BO133</f>
        <v>0.33613611018422751</v>
      </c>
      <c r="BO133" s="100">
        <f t="shared" ref="BO133:BO146" si="39">IF(AND(ISNUMBER(BO98),ISNUMBER(CF98)),BO98-CF98,"")</f>
        <v>144.05363802255988</v>
      </c>
      <c r="BP133" s="65">
        <f t="shared" ref="BP133:BP146" si="40">IF(AND(ISNUMBER(BP98),ISNUMBER(CG98)),BP98-CG98,"")</f>
        <v>144.09999999999991</v>
      </c>
      <c r="BQ133" s="66">
        <f t="shared" ref="BQ133:BQ146" si="41">IF(AND(ISNUMBER(BQ98),ISNUMBER(CH98)),BQ98-CH98,"")</f>
        <v>144.09999999999991</v>
      </c>
      <c r="BR133" s="154"/>
      <c r="BS133" s="295" t="str">
        <f t="shared" ref="BS133:BS146" si="42">IF(AND(ISNUMBER(BS98),ISNUMBER(CJ98)),BS98-CJ98,"")</f>
        <v/>
      </c>
      <c r="BT133" s="256"/>
      <c r="BU133" s="247" t="s">
        <v>330</v>
      </c>
      <c r="BV133" s="257">
        <f>IF(AND(ISNUMBER(BE115),ISNUMBER(BV115)),BE115-BV115,"")</f>
        <v>0</v>
      </c>
      <c r="BW133" s="257">
        <f t="shared" ref="BW133:BW146" si="43">IF(AND(ISNUMBER(BF115),ISNUMBER(BW115)),BF115-BW115,"")</f>
        <v>0</v>
      </c>
      <c r="BX133" s="257">
        <f t="shared" ref="BX133:BX146" si="44">IF(AND(ISNUMBER(BG115),ISNUMBER(BX115)),BG115-BX115,"")</f>
        <v>0</v>
      </c>
      <c r="BY133" s="257">
        <f t="shared" ref="BY133:BY146" si="45">IF(AND(ISNUMBER(BH115),ISNUMBER(BY115)),BH115-BY115,"")</f>
        <v>0</v>
      </c>
      <c r="BZ133" s="257">
        <f t="shared" ref="BZ133:BZ146" si="46">IF(AND(ISNUMBER(BI115),ISNUMBER(BZ115)),BI115-BZ115,"")</f>
        <v>4.9461111107120814E-3</v>
      </c>
      <c r="CA133" s="257">
        <f t="shared" ref="CA133:CA146" si="47">IF(AND(ISNUMBER(BJ115),ISNUMBER(CA115)),BJ115-CA115,"")</f>
        <v>0</v>
      </c>
      <c r="CB133" s="258">
        <f t="shared" ref="CB133:CB146" si="48">IF(AND(ISNUMBER(BK115),ISNUMBER(CB115)),BK115-CB115,"")</f>
        <v>3.3137916779999903E-14</v>
      </c>
      <c r="CC133" s="257">
        <f t="shared" ref="CC133:CC146" si="49">MINA(BV133:CB133)</f>
        <v>0</v>
      </c>
      <c r="CD133" s="257">
        <f t="shared" ref="CD133:CD146" si="50">MAXA(BV133:CB133)</f>
        <v>4.9461111107120814E-3</v>
      </c>
      <c r="CE133" s="259"/>
      <c r="CF133" s="257">
        <f t="shared" ref="CF133:CF146" si="51">IF(AND(ISNUMBER(BO115),ISNUMBER(CF115)),BO115-CF115,"")</f>
        <v>0</v>
      </c>
      <c r="CG133" s="257">
        <f t="shared" ref="CG133:CG146" si="52">IF(AND(ISNUMBER(BP115),ISNUMBER(CG115)),BP115-CG115,"")</f>
        <v>0</v>
      </c>
      <c r="CH133" s="258">
        <f t="shared" ref="CH133:CH146" si="53">IF(AND(ISNUMBER(BQ115),ISNUMBER(CH115)),BQ115-CH115,"")</f>
        <v>0</v>
      </c>
      <c r="CI133" s="256"/>
      <c r="CJ133" s="295" t="str">
        <f t="shared" ref="CJ133:CJ146" si="54">IF(AND(ISNUMBER(BS115),ISNUMBER(CJ115)),BS115-CJ115,"")</f>
        <v/>
      </c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2:123" customFormat="false" ht="12" customHeight="1">
      <c r="B134" s="2"/>
      <c r="C134" s="14"/>
      <c r="D134" s="14"/>
      <c r="E134" s="14"/>
      <c r="F134" s="14"/>
      <c r="G134" s="14"/>
      <c r="H134" s="14"/>
      <c r="I134" s="2"/>
      <c r="J134" s="14"/>
      <c r="K134" s="14"/>
      <c r="L134" s="34"/>
      <c r="M134" s="2"/>
      <c r="N134" s="14"/>
      <c r="O134" s="2"/>
      <c r="P134" s="2"/>
      <c r="Q134" s="2"/>
      <c r="R134" s="14"/>
      <c r="S134" s="14"/>
      <c r="T134" s="14"/>
      <c r="U134" s="14"/>
      <c r="V134" s="14"/>
      <c r="W134" s="14"/>
      <c r="X134" s="14"/>
      <c r="Y134" s="14"/>
      <c r="Z134" s="34"/>
      <c r="AA134" s="14"/>
      <c r="AB134" s="14"/>
      <c r="AC134" s="14"/>
      <c r="AD134" s="14"/>
      <c r="AE134" s="2"/>
      <c r="AF134" s="2"/>
      <c r="AG134" s="2"/>
      <c r="AH134" s="2"/>
      <c r="AI134" s="14"/>
      <c r="AJ134" s="14"/>
      <c r="AK134" s="2"/>
      <c r="AL134" s="1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58" t="s">
        <v>317</v>
      </c>
      <c r="BE134" s="65">
        <f t="shared" ref="BE134:BE146" si="55">IF(AND(ISNUMBER(BE99),ISNUMBER(BV99)),BE99-BV99,"")</f>
        <v>128</v>
      </c>
      <c r="BF134" s="65">
        <f t="shared" si="30"/>
        <v>129</v>
      </c>
      <c r="BG134" s="65">
        <f t="shared" si="31"/>
        <v>167.97899999999981</v>
      </c>
      <c r="BH134" s="65">
        <f t="shared" si="32"/>
        <v>118.99179366940189</v>
      </c>
      <c r="BI134" s="65">
        <f t="shared" si="33"/>
        <v>127.53064833333337</v>
      </c>
      <c r="BJ134" s="65">
        <f t="shared" si="34"/>
        <v>127.68672000007973</v>
      </c>
      <c r="BK134" s="66">
        <f t="shared" si="35"/>
        <v>126.68282999999019</v>
      </c>
      <c r="BL134" s="65">
        <f t="shared" si="36"/>
        <v>118.99179366940189</v>
      </c>
      <c r="BM134" s="65">
        <f t="shared" si="37"/>
        <v>167.97899999999981</v>
      </c>
      <c r="BN134" s="99">
        <f t="shared" si="38"/>
        <v>0.38232152597190727</v>
      </c>
      <c r="BO134" s="100">
        <f t="shared" si="39"/>
        <v>128.13091338779986</v>
      </c>
      <c r="BP134" s="65">
        <f t="shared" si="40"/>
        <v>127.90000000000009</v>
      </c>
      <c r="BQ134" s="66">
        <f t="shared" si="41"/>
        <v>128.20000000000027</v>
      </c>
      <c r="BR134" s="154"/>
      <c r="BS134" s="289" t="str">
        <f t="shared" si="42"/>
        <v/>
      </c>
      <c r="BT134" s="256"/>
      <c r="BU134" s="247" t="s">
        <v>317</v>
      </c>
      <c r="BV134" s="257">
        <f t="shared" ref="BV134:BV146" si="56">IF(AND(ISNUMBER(BE116),ISNUMBER(BV116)),BE116-BV116,"")</f>
        <v>0</v>
      </c>
      <c r="BW134" s="257">
        <f t="shared" si="43"/>
        <v>0</v>
      </c>
      <c r="BX134" s="257">
        <f t="shared" si="44"/>
        <v>0</v>
      </c>
      <c r="BY134" s="257">
        <f t="shared" si="45"/>
        <v>0</v>
      </c>
      <c r="BZ134" s="257">
        <f t="shared" si="46"/>
        <v>3.7099999999554711E-3</v>
      </c>
      <c r="CA134" s="257">
        <f t="shared" si="47"/>
        <v>0</v>
      </c>
      <c r="CB134" s="258">
        <f t="shared" si="48"/>
        <v>2.6911818000000001E-15</v>
      </c>
      <c r="CC134" s="257">
        <f t="shared" si="49"/>
        <v>0</v>
      </c>
      <c r="CD134" s="257">
        <f t="shared" si="50"/>
        <v>3.7099999999554711E-3</v>
      </c>
      <c r="CE134" s="259"/>
      <c r="CF134" s="257">
        <f t="shared" si="51"/>
        <v>0</v>
      </c>
      <c r="CG134" s="257">
        <f t="shared" si="52"/>
        <v>0</v>
      </c>
      <c r="CH134" s="258">
        <f t="shared" si="53"/>
        <v>0</v>
      </c>
      <c r="CI134" s="256"/>
      <c r="CJ134" s="289" t="str">
        <f t="shared" si="54"/>
        <v/>
      </c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2:123" customFormat="false" ht="12" customHeight="1">
      <c r="B135" s="2"/>
      <c r="C135" s="14"/>
      <c r="D135" s="14"/>
      <c r="E135" s="14"/>
      <c r="F135" s="14"/>
      <c r="G135" s="14"/>
      <c r="H135" s="14"/>
      <c r="I135" s="2"/>
      <c r="J135" s="14"/>
      <c r="K135" s="14"/>
      <c r="L135" s="34"/>
      <c r="M135" s="2"/>
      <c r="N135" s="14"/>
      <c r="O135" s="2"/>
      <c r="P135" s="2"/>
      <c r="Q135" s="2"/>
      <c r="R135" s="14"/>
      <c r="S135" s="14"/>
      <c r="T135" s="14"/>
      <c r="U135" s="14"/>
      <c r="V135" s="14"/>
      <c r="W135" s="14"/>
      <c r="X135" s="14"/>
      <c r="Y135" s="14"/>
      <c r="Z135" s="34"/>
      <c r="AA135" s="14"/>
      <c r="AB135" s="14"/>
      <c r="AC135" s="14"/>
      <c r="AD135" s="14"/>
      <c r="AE135" s="2"/>
      <c r="AF135" s="2"/>
      <c r="AG135" s="2"/>
      <c r="AH135" s="2"/>
      <c r="AI135" s="14"/>
      <c r="AJ135" s="14"/>
      <c r="AK135" s="2"/>
      <c r="AL135" s="1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58" t="s">
        <v>318</v>
      </c>
      <c r="BE135" s="65">
        <f t="shared" si="55"/>
        <v>117</v>
      </c>
      <c r="BF135" s="65">
        <f t="shared" si="30"/>
        <v>117</v>
      </c>
      <c r="BG135" s="65">
        <f t="shared" si="31"/>
        <v>133.00799999999981</v>
      </c>
      <c r="BH135" s="65">
        <f t="shared" si="32"/>
        <v>107.56154747948403</v>
      </c>
      <c r="BI135" s="65">
        <f t="shared" si="33"/>
        <v>116.36636833333296</v>
      </c>
      <c r="BJ135" s="65">
        <f t="shared" si="34"/>
        <v>116.67264000001978</v>
      </c>
      <c r="BK135" s="66">
        <f t="shared" si="35"/>
        <v>115.48888999998962</v>
      </c>
      <c r="BL135" s="65">
        <f t="shared" si="36"/>
        <v>107.56154747948403</v>
      </c>
      <c r="BM135" s="65">
        <f t="shared" si="37"/>
        <v>133.00799999999981</v>
      </c>
      <c r="BN135" s="99">
        <f t="shared" si="38"/>
        <v>0.21765346842798022</v>
      </c>
      <c r="BO135" s="100">
        <f t="shared" si="39"/>
        <v>116.91269017812965</v>
      </c>
      <c r="BP135" s="65">
        <f t="shared" si="40"/>
        <v>116.90000000000009</v>
      </c>
      <c r="BQ135" s="66">
        <f t="shared" si="41"/>
        <v>116.59999999999991</v>
      </c>
      <c r="BR135" s="154"/>
      <c r="BS135" s="289" t="str">
        <f t="shared" si="42"/>
        <v/>
      </c>
      <c r="BT135" s="256"/>
      <c r="BU135" s="247" t="s">
        <v>318</v>
      </c>
      <c r="BV135" s="257">
        <f t="shared" si="56"/>
        <v>0</v>
      </c>
      <c r="BW135" s="257">
        <f t="shared" si="43"/>
        <v>0</v>
      </c>
      <c r="BX135" s="257">
        <f t="shared" si="44"/>
        <v>0</v>
      </c>
      <c r="BY135" s="257">
        <f t="shared" si="45"/>
        <v>0</v>
      </c>
      <c r="BZ135" s="257">
        <f t="shared" si="46"/>
        <v>4.2294444442632084E-3</v>
      </c>
      <c r="CA135" s="257">
        <f t="shared" si="47"/>
        <v>0</v>
      </c>
      <c r="CB135" s="258">
        <f t="shared" si="48"/>
        <v>3.8102884200000001E-15</v>
      </c>
      <c r="CC135" s="257">
        <f t="shared" si="49"/>
        <v>0</v>
      </c>
      <c r="CD135" s="257">
        <f t="shared" si="50"/>
        <v>4.2294444442632084E-3</v>
      </c>
      <c r="CE135" s="259"/>
      <c r="CF135" s="257">
        <f t="shared" si="51"/>
        <v>0</v>
      </c>
      <c r="CG135" s="257">
        <f t="shared" si="52"/>
        <v>0</v>
      </c>
      <c r="CH135" s="258">
        <f t="shared" si="53"/>
        <v>0</v>
      </c>
      <c r="CI135" s="256"/>
      <c r="CJ135" s="289" t="str">
        <f t="shared" si="54"/>
        <v/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2:123" customFormat="false" ht="12" customHeight="1">
      <c r="B136" s="2"/>
      <c r="C136" s="14"/>
      <c r="D136" s="14"/>
      <c r="E136" s="14"/>
      <c r="F136" s="14"/>
      <c r="G136" s="14"/>
      <c r="H136" s="14"/>
      <c r="I136" s="2"/>
      <c r="J136" s="14"/>
      <c r="K136" s="14"/>
      <c r="L136" s="34"/>
      <c r="M136" s="2"/>
      <c r="N136" s="14"/>
      <c r="O136" s="2"/>
      <c r="P136" s="2"/>
      <c r="Q136" s="2"/>
      <c r="R136" s="14"/>
      <c r="S136" s="14"/>
      <c r="T136" s="14"/>
      <c r="U136" s="14"/>
      <c r="V136" s="14"/>
      <c r="W136" s="14"/>
      <c r="X136" s="14"/>
      <c r="Y136" s="14"/>
      <c r="Z136" s="34"/>
      <c r="AA136" s="14"/>
      <c r="AB136" s="14"/>
      <c r="AC136" s="14"/>
      <c r="AD136" s="14"/>
      <c r="AE136" s="2"/>
      <c r="AF136" s="2"/>
      <c r="AG136" s="2"/>
      <c r="AH136" s="2"/>
      <c r="AI136" s="14"/>
      <c r="AJ136" s="14"/>
      <c r="AK136" s="2"/>
      <c r="AL136" s="1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58" t="s">
        <v>319</v>
      </c>
      <c r="BE136" s="65">
        <f t="shared" si="55"/>
        <v>10</v>
      </c>
      <c r="BF136" s="65">
        <f t="shared" si="30"/>
        <v>10</v>
      </c>
      <c r="BG136" s="65">
        <f t="shared" si="31"/>
        <v>8.4339999999999975</v>
      </c>
      <c r="BH136" s="65">
        <f t="shared" si="32"/>
        <v>7.620164126611968</v>
      </c>
      <c r="BI136" s="65">
        <f t="shared" si="33"/>
        <v>10.252884722222234</v>
      </c>
      <c r="BJ136" s="65">
        <f t="shared" si="34"/>
        <v>10.260096000006001</v>
      </c>
      <c r="BK136" s="66">
        <f t="shared" si="35"/>
        <v>10.39845400000101</v>
      </c>
      <c r="BL136" s="65">
        <f t="shared" si="36"/>
        <v>7.620164126611968</v>
      </c>
      <c r="BM136" s="65">
        <f t="shared" si="37"/>
        <v>10.39845400000101</v>
      </c>
      <c r="BN136" s="99">
        <f t="shared" si="38"/>
        <v>0.26694160086183966</v>
      </c>
      <c r="BO136" s="100">
        <f t="shared" si="39"/>
        <v>10.407856491529003</v>
      </c>
      <c r="BP136" s="65">
        <f t="shared" si="40"/>
        <v>10.300000000000011</v>
      </c>
      <c r="BQ136" s="66">
        <f t="shared" si="41"/>
        <v>10.199999999999989</v>
      </c>
      <c r="BR136" s="154"/>
      <c r="BS136" s="289" t="str">
        <f t="shared" si="42"/>
        <v/>
      </c>
      <c r="BT136" s="256"/>
      <c r="BU136" s="247" t="s">
        <v>319</v>
      </c>
      <c r="BV136" s="257">
        <f t="shared" si="56"/>
        <v>0</v>
      </c>
      <c r="BW136" s="257">
        <f t="shared" si="43"/>
        <v>0</v>
      </c>
      <c r="BX136" s="257">
        <f t="shared" si="44"/>
        <v>0</v>
      </c>
      <c r="BY136" s="257">
        <f t="shared" si="45"/>
        <v>0</v>
      </c>
      <c r="BZ136" s="257">
        <f t="shared" si="46"/>
        <v>7.9500000001075932E-4</v>
      </c>
      <c r="CA136" s="257">
        <f t="shared" si="47"/>
        <v>0</v>
      </c>
      <c r="CB136" s="258">
        <f t="shared" si="48"/>
        <v>3.1414859400000099E-14</v>
      </c>
      <c r="CC136" s="257">
        <f t="shared" si="49"/>
        <v>0</v>
      </c>
      <c r="CD136" s="257">
        <f t="shared" si="50"/>
        <v>7.9500000001075932E-4</v>
      </c>
      <c r="CE136" s="259"/>
      <c r="CF136" s="257">
        <f t="shared" si="51"/>
        <v>0</v>
      </c>
      <c r="CG136" s="257">
        <f t="shared" si="52"/>
        <v>0</v>
      </c>
      <c r="CH136" s="258">
        <f t="shared" si="53"/>
        <v>0</v>
      </c>
      <c r="CI136" s="256"/>
      <c r="CJ136" s="289" t="str">
        <f t="shared" si="54"/>
        <v/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2:123" customFormat="false" ht="12" customHeight="1">
      <c r="B137" s="2"/>
      <c r="C137" s="14"/>
      <c r="D137" s="14"/>
      <c r="E137" s="14"/>
      <c r="F137" s="14"/>
      <c r="G137" s="14"/>
      <c r="H137" s="14"/>
      <c r="I137" s="2"/>
      <c r="J137" s="14"/>
      <c r="K137" s="14"/>
      <c r="L137" s="34"/>
      <c r="M137" s="2"/>
      <c r="N137" s="14"/>
      <c r="O137" s="2"/>
      <c r="P137" s="2"/>
      <c r="Q137" s="2"/>
      <c r="R137" s="14"/>
      <c r="S137" s="14"/>
      <c r="T137" s="14"/>
      <c r="U137" s="14"/>
      <c r="V137" s="14"/>
      <c r="W137" s="14"/>
      <c r="X137" s="14"/>
      <c r="Y137" s="14"/>
      <c r="Z137" s="34"/>
      <c r="AA137" s="14"/>
      <c r="AB137" s="14"/>
      <c r="AC137" s="14"/>
      <c r="AD137" s="14"/>
      <c r="AE137" s="2"/>
      <c r="AF137" s="2"/>
      <c r="AG137" s="2"/>
      <c r="AH137" s="2"/>
      <c r="AI137" s="14"/>
      <c r="AJ137" s="14"/>
      <c r="AK137" s="2"/>
      <c r="AL137" s="1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58" t="s">
        <v>320</v>
      </c>
      <c r="BE137" s="65">
        <f t="shared" si="55"/>
        <v>8</v>
      </c>
      <c r="BF137" s="65">
        <f t="shared" si="30"/>
        <v>8</v>
      </c>
      <c r="BG137" s="65">
        <f t="shared" si="31"/>
        <v>7.0270000000000152</v>
      </c>
      <c r="BH137" s="65">
        <f t="shared" si="32"/>
        <v>6.154747948417338</v>
      </c>
      <c r="BI137" s="65">
        <f t="shared" si="33"/>
        <v>8.0982951111110992</v>
      </c>
      <c r="BJ137" s="65">
        <f t="shared" si="34"/>
        <v>8.1096959999989906</v>
      </c>
      <c r="BK137" s="66">
        <f t="shared" si="35"/>
        <v>8.2063440000010246</v>
      </c>
      <c r="BL137" s="65">
        <f t="shared" si="36"/>
        <v>6.154747948417338</v>
      </c>
      <c r="BM137" s="65">
        <f t="shared" si="37"/>
        <v>8.2063440000010246</v>
      </c>
      <c r="BN137" s="99">
        <f t="shared" si="38"/>
        <v>0.24976093231692076</v>
      </c>
      <c r="BO137" s="100">
        <f t="shared" si="39"/>
        <v>8.2142392429109918</v>
      </c>
      <c r="BP137" s="65">
        <f t="shared" si="40"/>
        <v>8.2000000000000171</v>
      </c>
      <c r="BQ137" s="66">
        <f t="shared" si="41"/>
        <v>7.6000000000000227</v>
      </c>
      <c r="BR137" s="154"/>
      <c r="BS137" s="289" t="str">
        <f t="shared" si="42"/>
        <v/>
      </c>
      <c r="BT137" s="256"/>
      <c r="BU137" s="247" t="s">
        <v>320</v>
      </c>
      <c r="BV137" s="257">
        <f t="shared" si="56"/>
        <v>0</v>
      </c>
      <c r="BW137" s="257">
        <f t="shared" si="43"/>
        <v>0</v>
      </c>
      <c r="BX137" s="257">
        <f t="shared" si="44"/>
        <v>0</v>
      </c>
      <c r="BY137" s="257">
        <f t="shared" si="45"/>
        <v>0</v>
      </c>
      <c r="BZ137" s="257">
        <f t="shared" si="46"/>
        <v>6.7805555556788022E-4</v>
      </c>
      <c r="CA137" s="257">
        <f t="shared" si="47"/>
        <v>0</v>
      </c>
      <c r="CB137" s="258">
        <f t="shared" si="48"/>
        <v>-2.7533489999999998E-16</v>
      </c>
      <c r="CC137" s="257">
        <f t="shared" si="49"/>
        <v>-2.7533489999999998E-16</v>
      </c>
      <c r="CD137" s="257">
        <f t="shared" si="50"/>
        <v>6.7805555556788022E-4</v>
      </c>
      <c r="CE137" s="259"/>
      <c r="CF137" s="257">
        <f t="shared" si="51"/>
        <v>0</v>
      </c>
      <c r="CG137" s="257">
        <f t="shared" si="52"/>
        <v>0</v>
      </c>
      <c r="CH137" s="258">
        <f t="shared" si="53"/>
        <v>0</v>
      </c>
      <c r="CI137" s="256"/>
      <c r="CJ137" s="289" t="str">
        <f t="shared" si="54"/>
        <v/>
      </c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2:123" customFormat="false" ht="12" customHeight="1">
      <c r="B138" s="2"/>
      <c r="C138" s="14"/>
      <c r="D138" s="14"/>
      <c r="E138" s="14"/>
      <c r="F138" s="14"/>
      <c r="G138" s="14"/>
      <c r="H138" s="14"/>
      <c r="I138" s="2"/>
      <c r="J138" s="14"/>
      <c r="K138" s="14"/>
      <c r="L138" s="34"/>
      <c r="M138" s="2"/>
      <c r="N138" s="14"/>
      <c r="O138" s="2"/>
      <c r="P138" s="2"/>
      <c r="Q138" s="2"/>
      <c r="R138" s="14"/>
      <c r="S138" s="14"/>
      <c r="T138" s="14"/>
      <c r="U138" s="14"/>
      <c r="V138" s="14"/>
      <c r="W138" s="14"/>
      <c r="X138" s="14"/>
      <c r="Y138" s="14"/>
      <c r="Z138" s="34"/>
      <c r="AA138" s="14"/>
      <c r="AB138" s="14"/>
      <c r="AC138" s="14"/>
      <c r="AD138" s="2"/>
      <c r="AE138" s="2"/>
      <c r="AF138" s="2"/>
      <c r="AG138" s="2"/>
      <c r="AH138" s="2"/>
      <c r="AI138" s="14"/>
      <c r="AJ138" s="14"/>
      <c r="AK138" s="2"/>
      <c r="AL138" s="1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58" t="s">
        <v>321</v>
      </c>
      <c r="BE138" s="65">
        <f t="shared" si="55"/>
        <v>141</v>
      </c>
      <c r="BF138" s="65">
        <f t="shared" si="30"/>
        <v>141</v>
      </c>
      <c r="BG138" s="65">
        <f t="shared" si="31"/>
        <v>167.97899999999981</v>
      </c>
      <c r="BH138" s="65">
        <f t="shared" si="32"/>
        <v>149.4724501758501</v>
      </c>
      <c r="BI138" s="65">
        <f t="shared" si="33"/>
        <v>140.47683166666729</v>
      </c>
      <c r="BJ138" s="65">
        <f t="shared" si="34"/>
        <v>140.87136000008968</v>
      </c>
      <c r="BK138" s="66">
        <f t="shared" si="35"/>
        <v>139.44412999999986</v>
      </c>
      <c r="BL138" s="65">
        <f t="shared" si="36"/>
        <v>139.44412999999986</v>
      </c>
      <c r="BM138" s="65">
        <f t="shared" si="37"/>
        <v>167.97899999999981</v>
      </c>
      <c r="BN138" s="99">
        <f t="shared" si="38"/>
        <v>0.20206126739115279</v>
      </c>
      <c r="BO138" s="100">
        <f t="shared" si="39"/>
        <v>141.21890042766972</v>
      </c>
      <c r="BP138" s="65">
        <f t="shared" si="40"/>
        <v>141.09999999999991</v>
      </c>
      <c r="BQ138" s="66">
        <f t="shared" si="41"/>
        <v>141.90000000000009</v>
      </c>
      <c r="BR138" s="154"/>
      <c r="BS138" s="289" t="str">
        <f t="shared" si="42"/>
        <v/>
      </c>
      <c r="BT138" s="256"/>
      <c r="BU138" s="247" t="s">
        <v>321</v>
      </c>
      <c r="BV138" s="257">
        <f t="shared" si="56"/>
        <v>0</v>
      </c>
      <c r="BW138" s="257">
        <f t="shared" si="43"/>
        <v>0</v>
      </c>
      <c r="BX138" s="257">
        <f t="shared" si="44"/>
        <v>0</v>
      </c>
      <c r="BY138" s="257">
        <f t="shared" si="45"/>
        <v>2.0515826494724934</v>
      </c>
      <c r="BZ138" s="257">
        <f t="shared" si="46"/>
        <v>-6.5010655555560106</v>
      </c>
      <c r="CA138" s="257">
        <f t="shared" si="47"/>
        <v>0</v>
      </c>
      <c r="CB138" s="258">
        <f t="shared" si="48"/>
        <v>6.8699999909540566E-3</v>
      </c>
      <c r="CC138" s="257">
        <f t="shared" si="49"/>
        <v>-6.5010655555560106</v>
      </c>
      <c r="CD138" s="257">
        <f t="shared" si="50"/>
        <v>2.0515826494724934</v>
      </c>
      <c r="CE138" s="259"/>
      <c r="CF138" s="257">
        <f t="shared" si="51"/>
        <v>-4.4110761670026477E-3</v>
      </c>
      <c r="CG138" s="257">
        <f t="shared" si="52"/>
        <v>0</v>
      </c>
      <c r="CH138" s="258">
        <f t="shared" si="53"/>
        <v>0.19999999999993179</v>
      </c>
      <c r="CI138" s="256"/>
      <c r="CJ138" s="289" t="str">
        <f t="shared" si="54"/>
        <v/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2:123" customFormat="false" ht="12" customHeight="1">
      <c r="B139" s="2"/>
      <c r="C139" s="14"/>
      <c r="D139" s="14"/>
      <c r="E139" s="14"/>
      <c r="F139" s="14"/>
      <c r="G139" s="14"/>
      <c r="H139" s="14"/>
      <c r="I139" s="2"/>
      <c r="J139" s="14"/>
      <c r="K139" s="14"/>
      <c r="L139" s="34"/>
      <c r="M139" s="2"/>
      <c r="N139" s="14"/>
      <c r="O139" s="2"/>
      <c r="P139" s="2"/>
      <c r="Q139" s="2"/>
      <c r="R139" s="14"/>
      <c r="S139" s="14"/>
      <c r="T139" s="14"/>
      <c r="U139" s="14"/>
      <c r="V139" s="14"/>
      <c r="W139" s="14"/>
      <c r="X139" s="14"/>
      <c r="Y139" s="14"/>
      <c r="Z139" s="34"/>
      <c r="AA139" s="14"/>
      <c r="AB139" s="14"/>
      <c r="AC139" s="14"/>
      <c r="AD139" s="2"/>
      <c r="AE139" s="2"/>
      <c r="AF139" s="2"/>
      <c r="AG139" s="2"/>
      <c r="AH139" s="2"/>
      <c r="AI139" s="14"/>
      <c r="AJ139" s="14"/>
      <c r="AK139" s="2"/>
      <c r="AL139" s="1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58" t="s">
        <v>322</v>
      </c>
      <c r="BE139" s="65">
        <f t="shared" si="55"/>
        <v>129</v>
      </c>
      <c r="BF139" s="65">
        <f t="shared" si="30"/>
        <v>129</v>
      </c>
      <c r="BG139" s="65">
        <f t="shared" si="31"/>
        <v>146.72599999999966</v>
      </c>
      <c r="BH139" s="65">
        <f t="shared" si="32"/>
        <v>137.45603751465387</v>
      </c>
      <c r="BI139" s="65">
        <f t="shared" si="33"/>
        <v>128.51382777777735</v>
      </c>
      <c r="BJ139" s="65">
        <f t="shared" si="34"/>
        <v>129.11135999999988</v>
      </c>
      <c r="BK139" s="66">
        <f t="shared" si="35"/>
        <v>128.26869999998962</v>
      </c>
      <c r="BL139" s="65">
        <f t="shared" si="36"/>
        <v>128.26869999998962</v>
      </c>
      <c r="BM139" s="65">
        <f t="shared" si="37"/>
        <v>146.72599999999966</v>
      </c>
      <c r="BN139" s="99">
        <f t="shared" si="38"/>
        <v>0.14273016620836326</v>
      </c>
      <c r="BO139" s="100">
        <f t="shared" si="39"/>
        <v>129.31604082254989</v>
      </c>
      <c r="BP139" s="65">
        <f t="shared" si="40"/>
        <v>129.19999999999982</v>
      </c>
      <c r="BQ139" s="66">
        <f t="shared" si="41"/>
        <v>128.90000000000009</v>
      </c>
      <c r="BR139" s="154"/>
      <c r="BS139" s="289" t="str">
        <f t="shared" si="42"/>
        <v/>
      </c>
      <c r="BT139" s="256"/>
      <c r="BU139" s="247" t="s">
        <v>322</v>
      </c>
      <c r="BV139" s="257">
        <f t="shared" si="56"/>
        <v>1</v>
      </c>
      <c r="BW139" s="257">
        <f t="shared" si="43"/>
        <v>0</v>
      </c>
      <c r="BX139" s="257">
        <f t="shared" si="44"/>
        <v>0</v>
      </c>
      <c r="BY139" s="257">
        <f t="shared" si="45"/>
        <v>0</v>
      </c>
      <c r="BZ139" s="257">
        <f t="shared" si="46"/>
        <v>-7.1847211111106617</v>
      </c>
      <c r="CA139" s="257">
        <f t="shared" si="47"/>
        <v>0</v>
      </c>
      <c r="CB139" s="258">
        <f t="shared" si="48"/>
        <v>-5.3400000100509715E-3</v>
      </c>
      <c r="CC139" s="257">
        <f t="shared" si="49"/>
        <v>-7.1847211111106617</v>
      </c>
      <c r="CD139" s="257">
        <f t="shared" si="50"/>
        <v>1</v>
      </c>
      <c r="CE139" s="259"/>
      <c r="CF139" s="257">
        <f t="shared" si="51"/>
        <v>3.957292481800323E-2</v>
      </c>
      <c r="CG139" s="257">
        <f t="shared" si="52"/>
        <v>0</v>
      </c>
      <c r="CH139" s="258">
        <f t="shared" si="53"/>
        <v>-0.10000000000002274</v>
      </c>
      <c r="CI139" s="256"/>
      <c r="CJ139" s="289" t="str">
        <f t="shared" si="54"/>
        <v/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2:123" customFormat="false" ht="12" customHeight="1">
      <c r="B140" s="2"/>
      <c r="C140" s="14"/>
      <c r="D140" s="14"/>
      <c r="E140" s="14"/>
      <c r="F140" s="14"/>
      <c r="G140" s="14"/>
      <c r="H140" s="14"/>
      <c r="I140" s="2"/>
      <c r="J140" s="14"/>
      <c r="K140" s="14"/>
      <c r="L140" s="34"/>
      <c r="M140" s="2"/>
      <c r="N140" s="14"/>
      <c r="O140" s="2"/>
      <c r="P140" s="2"/>
      <c r="Q140" s="2"/>
      <c r="R140" s="14"/>
      <c r="S140" s="14"/>
      <c r="T140" s="14"/>
      <c r="U140" s="14"/>
      <c r="V140" s="14"/>
      <c r="W140" s="14"/>
      <c r="X140" s="14"/>
      <c r="Y140" s="14"/>
      <c r="Z140" s="34"/>
      <c r="AA140" s="14"/>
      <c r="AB140" s="14"/>
      <c r="AC140" s="14"/>
      <c r="AD140" s="2"/>
      <c r="AE140" s="2"/>
      <c r="AF140" s="2"/>
      <c r="AG140" s="2"/>
      <c r="AH140" s="2"/>
      <c r="AI140" s="14"/>
      <c r="AJ140" s="14"/>
      <c r="AK140" s="2"/>
      <c r="AL140" s="1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58" t="s">
        <v>323</v>
      </c>
      <c r="BE140" s="65">
        <f t="shared" si="55"/>
        <v>149</v>
      </c>
      <c r="BF140" s="65">
        <f t="shared" si="30"/>
        <v>149</v>
      </c>
      <c r="BG140" s="65">
        <f t="shared" si="31"/>
        <v>181.38699999999972</v>
      </c>
      <c r="BH140" s="65">
        <f t="shared" si="32"/>
        <v>160.60961313012922</v>
      </c>
      <c r="BI140" s="65">
        <f t="shared" si="33"/>
        <v>148.76441277777803</v>
      </c>
      <c r="BJ140" s="65">
        <f t="shared" si="34"/>
        <v>149.35872000001018</v>
      </c>
      <c r="BK140" s="66">
        <f t="shared" si="35"/>
        <v>147.95115000001988</v>
      </c>
      <c r="BL140" s="65">
        <f t="shared" si="36"/>
        <v>147.95115000001988</v>
      </c>
      <c r="BM140" s="65">
        <f t="shared" si="37"/>
        <v>181.38699999999972</v>
      </c>
      <c r="BN140" s="99">
        <f t="shared" si="38"/>
        <v>0.22422948168814949</v>
      </c>
      <c r="BO140" s="100">
        <f t="shared" si="39"/>
        <v>149.11442397428027</v>
      </c>
      <c r="BP140" s="65">
        <f t="shared" si="40"/>
        <v>149.40000000000009</v>
      </c>
      <c r="BQ140" s="66">
        <f t="shared" si="41"/>
        <v>149.90000000000009</v>
      </c>
      <c r="BR140" s="154"/>
      <c r="BS140" s="289" t="str">
        <f t="shared" si="42"/>
        <v/>
      </c>
      <c r="BT140" s="256"/>
      <c r="BU140" s="247" t="s">
        <v>323</v>
      </c>
      <c r="BV140" s="257">
        <f t="shared" si="56"/>
        <v>1</v>
      </c>
      <c r="BW140" s="257">
        <f t="shared" si="43"/>
        <v>0</v>
      </c>
      <c r="BX140" s="257">
        <f t="shared" si="44"/>
        <v>0</v>
      </c>
      <c r="BY140" s="257">
        <f t="shared" si="45"/>
        <v>0.87924970691676663</v>
      </c>
      <c r="BZ140" s="257">
        <f t="shared" si="46"/>
        <v>-6.029952222222505</v>
      </c>
      <c r="CA140" s="257">
        <f t="shared" si="47"/>
        <v>0</v>
      </c>
      <c r="CB140" s="258">
        <f t="shared" si="48"/>
        <v>-1.0820000013040953E-2</v>
      </c>
      <c r="CC140" s="257">
        <f t="shared" si="49"/>
        <v>-6.029952222222505</v>
      </c>
      <c r="CD140" s="257">
        <f t="shared" si="50"/>
        <v>1</v>
      </c>
      <c r="CE140" s="259"/>
      <c r="CF140" s="257">
        <f t="shared" si="51"/>
        <v>4.5434941577923382E-2</v>
      </c>
      <c r="CG140" s="257">
        <f t="shared" si="52"/>
        <v>0</v>
      </c>
      <c r="CH140" s="258">
        <f t="shared" si="53"/>
        <v>9.9999999999909051E-2</v>
      </c>
      <c r="CI140" s="256"/>
      <c r="CJ140" s="289" t="str">
        <f t="shared" si="54"/>
        <v/>
      </c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2:123" customFormat="false" ht="12" customHeight="1">
      <c r="B141" s="2"/>
      <c r="C141" s="14"/>
      <c r="D141" s="14"/>
      <c r="E141" s="14"/>
      <c r="F141" s="14"/>
      <c r="G141" s="14"/>
      <c r="H141" s="14"/>
      <c r="I141" s="2"/>
      <c r="J141" s="14"/>
      <c r="K141" s="14"/>
      <c r="L141" s="34"/>
      <c r="M141" s="2"/>
      <c r="N141" s="14"/>
      <c r="O141" s="2"/>
      <c r="P141" s="2"/>
      <c r="Q141" s="2"/>
      <c r="R141" s="14"/>
      <c r="S141" s="14"/>
      <c r="T141" s="14"/>
      <c r="U141" s="14"/>
      <c r="V141" s="14"/>
      <c r="W141" s="14"/>
      <c r="X141" s="14"/>
      <c r="Y141" s="14"/>
      <c r="Z141" s="34"/>
      <c r="AA141" s="14"/>
      <c r="AB141" s="14"/>
      <c r="AC141" s="14"/>
      <c r="AD141" s="2"/>
      <c r="AE141" s="2"/>
      <c r="AF141" s="2"/>
      <c r="AG141" s="2"/>
      <c r="AH141" s="2"/>
      <c r="AI141" s="14"/>
      <c r="AJ141" s="14"/>
      <c r="AK141" s="2"/>
      <c r="AL141" s="1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58" t="s">
        <v>324</v>
      </c>
      <c r="BE141" s="65">
        <f t="shared" si="55"/>
        <v>73</v>
      </c>
      <c r="BF141" s="65">
        <f t="shared" si="30"/>
        <v>73</v>
      </c>
      <c r="BG141" s="65">
        <f t="shared" si="31"/>
        <v>68.705999999999904</v>
      </c>
      <c r="BH141" s="65">
        <f t="shared" si="32"/>
        <v>79.132473622508996</v>
      </c>
      <c r="BI141" s="65">
        <f t="shared" si="33"/>
        <v>73.282219444444308</v>
      </c>
      <c r="BJ141" s="65">
        <f t="shared" si="34"/>
        <v>73.160640000010062</v>
      </c>
      <c r="BK141" s="66">
        <f t="shared" si="35"/>
        <v>73.001990000009982</v>
      </c>
      <c r="BL141" s="65">
        <f t="shared" si="36"/>
        <v>68.705999999999904</v>
      </c>
      <c r="BM141" s="65">
        <f t="shared" si="37"/>
        <v>79.132473622508996</v>
      </c>
      <c r="BN141" s="99">
        <f t="shared" si="38"/>
        <v>0.14182958243348603</v>
      </c>
      <c r="BO141" s="100">
        <f t="shared" si="39"/>
        <v>73.514096591229873</v>
      </c>
      <c r="BP141" s="65">
        <f t="shared" si="40"/>
        <v>73.200000000000045</v>
      </c>
      <c r="BQ141" s="66">
        <f t="shared" si="41"/>
        <v>73.599999999999909</v>
      </c>
      <c r="BR141" s="154"/>
      <c r="BS141" s="289" t="str">
        <f t="shared" si="42"/>
        <v/>
      </c>
      <c r="BT141" s="256"/>
      <c r="BU141" s="247" t="s">
        <v>324</v>
      </c>
      <c r="BV141" s="257">
        <f t="shared" si="56"/>
        <v>1</v>
      </c>
      <c r="BW141" s="257">
        <f t="shared" si="43"/>
        <v>0</v>
      </c>
      <c r="BX141" s="257">
        <f t="shared" si="44"/>
        <v>0</v>
      </c>
      <c r="BY141" s="257">
        <f t="shared" si="45"/>
        <v>-0.58616647127780652</v>
      </c>
      <c r="BZ141" s="257">
        <f t="shared" si="46"/>
        <v>-5.5533205555555014</v>
      </c>
      <c r="CA141" s="257">
        <f t="shared" si="47"/>
        <v>0</v>
      </c>
      <c r="CB141" s="258">
        <f t="shared" si="48"/>
        <v>1.151999998694464E-2</v>
      </c>
      <c r="CC141" s="257">
        <f t="shared" si="49"/>
        <v>-5.5533205555555014</v>
      </c>
      <c r="CD141" s="257">
        <f t="shared" si="50"/>
        <v>1</v>
      </c>
      <c r="CE141" s="259"/>
      <c r="CF141" s="257">
        <f t="shared" si="51"/>
        <v>0.11569662234194311</v>
      </c>
      <c r="CG141" s="257">
        <f t="shared" si="52"/>
        <v>0</v>
      </c>
      <c r="CH141" s="258">
        <f t="shared" si="53"/>
        <v>0.19999999999993179</v>
      </c>
      <c r="CI141" s="256"/>
      <c r="CJ141" s="289" t="str">
        <f t="shared" si="54"/>
        <v/>
      </c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2:123" customFormat="false" ht="12" customHeight="1">
      <c r="B142" s="2"/>
      <c r="C142" s="14"/>
      <c r="D142" s="14"/>
      <c r="E142" s="14"/>
      <c r="F142" s="14"/>
      <c r="G142" s="14"/>
      <c r="H142" s="14"/>
      <c r="I142" s="2"/>
      <c r="J142" s="14"/>
      <c r="K142" s="14"/>
      <c r="L142" s="34"/>
      <c r="M142" s="2"/>
      <c r="N142" s="14"/>
      <c r="O142" s="2"/>
      <c r="P142" s="2"/>
      <c r="Q142" s="2"/>
      <c r="R142" s="14"/>
      <c r="S142" s="14"/>
      <c r="T142" s="14"/>
      <c r="U142" s="14"/>
      <c r="V142" s="14"/>
      <c r="W142" s="14"/>
      <c r="X142" s="14"/>
      <c r="Y142" s="14"/>
      <c r="Z142" s="34"/>
      <c r="AA142" s="14"/>
      <c r="AB142" s="14"/>
      <c r="AC142" s="14"/>
      <c r="AD142" s="2"/>
      <c r="AE142" s="2"/>
      <c r="AF142" s="2"/>
      <c r="AG142" s="2"/>
      <c r="AH142" s="2"/>
      <c r="AI142" s="14"/>
      <c r="AJ142" s="14"/>
      <c r="AK142" s="2"/>
      <c r="AL142" s="1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58" t="s">
        <v>325</v>
      </c>
      <c r="BE142" s="65">
        <f t="shared" si="55"/>
        <v>117</v>
      </c>
      <c r="BF142" s="65">
        <f t="shared" si="30"/>
        <v>118</v>
      </c>
      <c r="BG142" s="65">
        <f t="shared" si="31"/>
        <v>135.13200000000006</v>
      </c>
      <c r="BH142" s="65">
        <f t="shared" si="32"/>
        <v>188.15943728018806</v>
      </c>
      <c r="BI142" s="65">
        <f t="shared" si="33"/>
        <v>119.3937886111114</v>
      </c>
      <c r="BJ142" s="65">
        <f t="shared" si="34"/>
        <v>118.48704000000998</v>
      </c>
      <c r="BK142" s="66">
        <f t="shared" si="35"/>
        <v>118.12943000000996</v>
      </c>
      <c r="BL142" s="65">
        <f t="shared" si="36"/>
        <v>117</v>
      </c>
      <c r="BM142" s="65">
        <f t="shared" si="37"/>
        <v>188.15943728018806</v>
      </c>
      <c r="BN142" s="99">
        <f t="shared" si="38"/>
        <v>0.6016136395825743</v>
      </c>
      <c r="BO142" s="100">
        <f t="shared" si="39"/>
        <v>118.28095740907997</v>
      </c>
      <c r="BP142" s="65">
        <f t="shared" si="40"/>
        <v>118.59999999999991</v>
      </c>
      <c r="BQ142" s="66">
        <f t="shared" si="41"/>
        <v>118.20000000000005</v>
      </c>
      <c r="BR142" s="154"/>
      <c r="BS142" s="289" t="str">
        <f t="shared" si="42"/>
        <v/>
      </c>
      <c r="BT142" s="256"/>
      <c r="BU142" s="247" t="s">
        <v>325</v>
      </c>
      <c r="BV142" s="257">
        <f t="shared" si="56"/>
        <v>1</v>
      </c>
      <c r="BW142" s="257">
        <f t="shared" si="43"/>
        <v>0</v>
      </c>
      <c r="BX142" s="257">
        <f t="shared" si="44"/>
        <v>0</v>
      </c>
      <c r="BY142" s="257">
        <f t="shared" si="45"/>
        <v>-29.601406799531105</v>
      </c>
      <c r="BZ142" s="257">
        <f t="shared" si="46"/>
        <v>-12.924628333333658</v>
      </c>
      <c r="CA142" s="257">
        <f t="shared" si="47"/>
        <v>0</v>
      </c>
      <c r="CB142" s="258">
        <f t="shared" si="48"/>
        <v>-7.6000004037268809E-4</v>
      </c>
      <c r="CC142" s="257">
        <f t="shared" si="49"/>
        <v>-29.601406799531105</v>
      </c>
      <c r="CD142" s="257">
        <f t="shared" si="50"/>
        <v>1</v>
      </c>
      <c r="CE142" s="259"/>
      <c r="CF142" s="257">
        <f t="shared" si="51"/>
        <v>0.67126154079960543</v>
      </c>
      <c r="CG142" s="257">
        <f t="shared" si="52"/>
        <v>0</v>
      </c>
      <c r="CH142" s="258">
        <f t="shared" si="53"/>
        <v>-0.70000000000027285</v>
      </c>
      <c r="CI142" s="256"/>
      <c r="CJ142" s="289" t="str">
        <f t="shared" si="54"/>
        <v/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2:123" customFormat="false" ht="12" customHeight="1">
      <c r="B143" s="2"/>
      <c r="C143" s="14"/>
      <c r="D143" s="14"/>
      <c r="E143" s="14"/>
      <c r="F143" s="14"/>
      <c r="G143" s="14"/>
      <c r="H143" s="14"/>
      <c r="I143" s="2"/>
      <c r="J143" s="14"/>
      <c r="K143" s="14"/>
      <c r="L143" s="34"/>
      <c r="M143" s="2"/>
      <c r="N143" s="14"/>
      <c r="O143" s="2"/>
      <c r="P143" s="2"/>
      <c r="Q143" s="2"/>
      <c r="R143" s="14"/>
      <c r="S143" s="14"/>
      <c r="T143" s="14"/>
      <c r="U143" s="14"/>
      <c r="V143" s="14"/>
      <c r="W143" s="14"/>
      <c r="X143" s="14"/>
      <c r="Y143" s="14"/>
      <c r="Z143" s="34"/>
      <c r="AA143" s="14"/>
      <c r="AB143" s="14"/>
      <c r="AC143" s="14"/>
      <c r="AD143" s="2"/>
      <c r="AE143" s="2"/>
      <c r="AF143" s="2"/>
      <c r="AG143" s="2"/>
      <c r="AH143" s="2"/>
      <c r="AI143" s="14"/>
      <c r="AJ143" s="14"/>
      <c r="AK143" s="2"/>
      <c r="AL143" s="1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58" t="s">
        <v>326</v>
      </c>
      <c r="BE143" s="65">
        <f t="shared" si="55"/>
        <v>109</v>
      </c>
      <c r="BF143" s="65">
        <f t="shared" si="30"/>
        <v>139</v>
      </c>
      <c r="BG143" s="65">
        <f t="shared" si="31"/>
        <v>171.24500000000012</v>
      </c>
      <c r="BH143" s="65">
        <f t="shared" si="32"/>
        <v>215.41617819460748</v>
      </c>
      <c r="BI143" s="65">
        <f t="shared" si="33"/>
        <v>140.07732361111107</v>
      </c>
      <c r="BJ143" s="65">
        <f t="shared" si="34"/>
        <v>139.24512000001005</v>
      </c>
      <c r="BK143" s="66">
        <f t="shared" si="35"/>
        <v>138.83080000001019</v>
      </c>
      <c r="BL143" s="65">
        <f t="shared" si="36"/>
        <v>109</v>
      </c>
      <c r="BM143" s="65">
        <f t="shared" si="37"/>
        <v>215.41617819460748</v>
      </c>
      <c r="BN143" s="99">
        <f t="shared" si="38"/>
        <v>0.76616555980748591</v>
      </c>
      <c r="BO143" s="100">
        <f t="shared" si="39"/>
        <v>138.89449458070999</v>
      </c>
      <c r="BP143" s="65">
        <f t="shared" si="40"/>
        <v>139.39999999999986</v>
      </c>
      <c r="BQ143" s="66">
        <f t="shared" si="41"/>
        <v>139</v>
      </c>
      <c r="BR143" s="154"/>
      <c r="BS143" s="289" t="str">
        <f t="shared" si="42"/>
        <v/>
      </c>
      <c r="BT143" s="256"/>
      <c r="BU143" s="247" t="s">
        <v>326</v>
      </c>
      <c r="BV143" s="257">
        <f t="shared" si="56"/>
        <v>2</v>
      </c>
      <c r="BW143" s="257">
        <f t="shared" si="43"/>
        <v>0</v>
      </c>
      <c r="BX143" s="257">
        <f t="shared" si="44"/>
        <v>0</v>
      </c>
      <c r="BY143" s="257">
        <f t="shared" si="45"/>
        <v>-27.549824150058612</v>
      </c>
      <c r="BZ143" s="257">
        <f t="shared" si="46"/>
        <v>-10.798126944444903</v>
      </c>
      <c r="CA143" s="257">
        <f t="shared" si="47"/>
        <v>0</v>
      </c>
      <c r="CB143" s="258">
        <f t="shared" si="48"/>
        <v>1.945999995996317E-2</v>
      </c>
      <c r="CC143" s="257">
        <f t="shared" si="49"/>
        <v>-27.549824150058612</v>
      </c>
      <c r="CD143" s="257">
        <f t="shared" si="50"/>
        <v>2</v>
      </c>
      <c r="CE143" s="259"/>
      <c r="CF143" s="257">
        <f t="shared" si="51"/>
        <v>0.72237052330001461</v>
      </c>
      <c r="CG143" s="257">
        <f t="shared" si="52"/>
        <v>0</v>
      </c>
      <c r="CH143" s="258">
        <f t="shared" si="53"/>
        <v>-0.6000000000003638</v>
      </c>
      <c r="CI143" s="256"/>
      <c r="CJ143" s="289" t="str">
        <f t="shared" si="54"/>
        <v/>
      </c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2:123" customFormat="false" ht="12" customHeight="1">
      <c r="B144" s="2"/>
      <c r="C144" s="14"/>
      <c r="D144" s="14"/>
      <c r="E144" s="14"/>
      <c r="F144" s="14"/>
      <c r="G144" s="14"/>
      <c r="H144" s="14"/>
      <c r="I144" s="2"/>
      <c r="J144" s="14"/>
      <c r="K144" s="14"/>
      <c r="L144" s="34"/>
      <c r="M144" s="2"/>
      <c r="N144" s="14"/>
      <c r="O144" s="2"/>
      <c r="P144" s="2"/>
      <c r="Q144" s="2"/>
      <c r="R144" s="14"/>
      <c r="S144" s="14"/>
      <c r="T144" s="14"/>
      <c r="U144" s="14"/>
      <c r="V144" s="14"/>
      <c r="W144" s="14"/>
      <c r="X144" s="14"/>
      <c r="Y144" s="14"/>
      <c r="Z144" s="34"/>
      <c r="AA144" s="14"/>
      <c r="AB144" s="14"/>
      <c r="AC144" s="14"/>
      <c r="AD144" s="2"/>
      <c r="AE144" s="2"/>
      <c r="AF144" s="2"/>
      <c r="AG144" s="2"/>
      <c r="AH144" s="2"/>
      <c r="AI144" s="14"/>
      <c r="AJ144" s="14"/>
      <c r="AK144" s="2"/>
      <c r="AL144" s="1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58" t="s">
        <v>327</v>
      </c>
      <c r="BE144" s="65">
        <f t="shared" si="55"/>
        <v>18</v>
      </c>
      <c r="BF144" s="65">
        <f t="shared" si="30"/>
        <v>18</v>
      </c>
      <c r="BG144" s="65">
        <f t="shared" si="31"/>
        <v>14.516999999999996</v>
      </c>
      <c r="BH144" s="65">
        <f t="shared" si="32"/>
        <v>23.739742086752642</v>
      </c>
      <c r="BI144" s="65">
        <f t="shared" si="33"/>
        <v>18.183160361111135</v>
      </c>
      <c r="BJ144" s="65">
        <f t="shared" si="34"/>
        <v>18.023711999998</v>
      </c>
      <c r="BK144" s="66">
        <f t="shared" si="35"/>
        <v>18.167645999999991</v>
      </c>
      <c r="BL144" s="65">
        <f t="shared" si="36"/>
        <v>14.516999999999996</v>
      </c>
      <c r="BM144" s="65">
        <f t="shared" si="37"/>
        <v>23.739742086752642</v>
      </c>
      <c r="BN144" s="99">
        <f t="shared" si="38"/>
        <v>0.51068868824920122</v>
      </c>
      <c r="BO144" s="100">
        <f t="shared" si="39"/>
        <v>18.059421128693998</v>
      </c>
      <c r="BP144" s="65">
        <f t="shared" si="40"/>
        <v>18</v>
      </c>
      <c r="BQ144" s="66">
        <f t="shared" si="41"/>
        <v>18.200000000000017</v>
      </c>
      <c r="BR144" s="154"/>
      <c r="BS144" s="289" t="str">
        <f t="shared" si="42"/>
        <v/>
      </c>
      <c r="BT144" s="256"/>
      <c r="BU144" s="247" t="s">
        <v>327</v>
      </c>
      <c r="BV144" s="257">
        <f t="shared" si="56"/>
        <v>3</v>
      </c>
      <c r="BW144" s="257">
        <f t="shared" si="43"/>
        <v>0</v>
      </c>
      <c r="BX144" s="257">
        <f t="shared" si="44"/>
        <v>0</v>
      </c>
      <c r="BY144" s="257">
        <f t="shared" si="45"/>
        <v>-3.2239155920281632</v>
      </c>
      <c r="BZ144" s="257">
        <f t="shared" si="46"/>
        <v>-1.6626336111111186</v>
      </c>
      <c r="CA144" s="257">
        <f t="shared" si="47"/>
        <v>0</v>
      </c>
      <c r="CB144" s="258">
        <f t="shared" si="48"/>
        <v>4.684599999495731E-2</v>
      </c>
      <c r="CC144" s="257">
        <f t="shared" si="49"/>
        <v>-3.2239155920281632</v>
      </c>
      <c r="CD144" s="257">
        <f t="shared" si="50"/>
        <v>3</v>
      </c>
      <c r="CE144" s="259"/>
      <c r="CF144" s="257">
        <f t="shared" si="51"/>
        <v>0.11556793938098053</v>
      </c>
      <c r="CG144" s="257">
        <f t="shared" si="52"/>
        <v>0</v>
      </c>
      <c r="CH144" s="258">
        <f t="shared" si="53"/>
        <v>0.19999999999998863</v>
      </c>
      <c r="CI144" s="256"/>
      <c r="CJ144" s="289" t="str">
        <f t="shared" si="54"/>
        <v/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2:123" customFormat="false" ht="12" customHeight="1">
      <c r="B145" s="2"/>
      <c r="C145" s="14"/>
      <c r="D145" s="14"/>
      <c r="E145" s="14"/>
      <c r="F145" s="14"/>
      <c r="G145" s="14"/>
      <c r="H145" s="14"/>
      <c r="I145" s="2"/>
      <c r="J145" s="14"/>
      <c r="K145" s="14"/>
      <c r="L145" s="34"/>
      <c r="M145" s="2"/>
      <c r="N145" s="14"/>
      <c r="O145" s="2"/>
      <c r="P145" s="2"/>
      <c r="Q145" s="2"/>
      <c r="R145" s="14"/>
      <c r="S145" s="14"/>
      <c r="T145" s="14"/>
      <c r="U145" s="14"/>
      <c r="V145" s="14"/>
      <c r="W145" s="14"/>
      <c r="X145" s="14"/>
      <c r="Y145" s="14"/>
      <c r="Z145" s="34"/>
      <c r="AA145" s="14"/>
      <c r="AB145" s="14"/>
      <c r="AC145" s="14"/>
      <c r="AD145" s="2"/>
      <c r="AE145" s="2"/>
      <c r="AF145" s="2"/>
      <c r="AG145" s="2"/>
      <c r="AH145" s="2"/>
      <c r="AI145" s="14"/>
      <c r="AJ145" s="14"/>
      <c r="AK145" s="2"/>
      <c r="AL145" s="1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58" t="s">
        <v>328</v>
      </c>
      <c r="BE145" s="65">
        <f t="shared" si="55"/>
        <v>23</v>
      </c>
      <c r="BF145" s="65">
        <f t="shared" si="30"/>
        <v>23</v>
      </c>
      <c r="BG145" s="65">
        <f t="shared" si="31"/>
        <v>18.313999999999993</v>
      </c>
      <c r="BH145" s="65">
        <f t="shared" si="32"/>
        <v>27.549824150058583</v>
      </c>
      <c r="BI145" s="65">
        <f t="shared" si="33"/>
        <v>22.808338611111111</v>
      </c>
      <c r="BJ145" s="65">
        <f t="shared" si="34"/>
        <v>22.625567999999987</v>
      </c>
      <c r="BK145" s="66">
        <f t="shared" si="35"/>
        <v>22.791477999999017</v>
      </c>
      <c r="BL145" s="65">
        <f t="shared" si="36"/>
        <v>18.313999999999993</v>
      </c>
      <c r="BM145" s="65">
        <f t="shared" si="37"/>
        <v>27.549824150058583</v>
      </c>
      <c r="BN145" s="99">
        <f t="shared" si="38"/>
        <v>0.4068873286723157</v>
      </c>
      <c r="BO145" s="100">
        <f t="shared" si="39"/>
        <v>22.698726402209019</v>
      </c>
      <c r="BP145" s="65">
        <f t="shared" si="40"/>
        <v>22.599999999999994</v>
      </c>
      <c r="BQ145" s="66">
        <f t="shared" si="41"/>
        <v>22.599999999999994</v>
      </c>
      <c r="BR145" s="154"/>
      <c r="BS145" s="289" t="str">
        <f t="shared" si="42"/>
        <v/>
      </c>
      <c r="BT145" s="256"/>
      <c r="BU145" s="247" t="s">
        <v>328</v>
      </c>
      <c r="BV145" s="257">
        <f t="shared" si="56"/>
        <v>3</v>
      </c>
      <c r="BW145" s="257">
        <f t="shared" si="43"/>
        <v>0</v>
      </c>
      <c r="BX145" s="257">
        <f t="shared" si="44"/>
        <v>0</v>
      </c>
      <c r="BY145" s="257">
        <f t="shared" si="45"/>
        <v>-2.9308323563892031</v>
      </c>
      <c r="BZ145" s="257">
        <f t="shared" si="46"/>
        <v>-1.4534955555555484</v>
      </c>
      <c r="CA145" s="257">
        <f t="shared" si="47"/>
        <v>0</v>
      </c>
      <c r="CB145" s="258">
        <f t="shared" si="48"/>
        <v>5.4999999939582267E-3</v>
      </c>
      <c r="CC145" s="257">
        <f t="shared" si="49"/>
        <v>-2.9308323563892031</v>
      </c>
      <c r="CD145" s="257">
        <f t="shared" si="50"/>
        <v>3</v>
      </c>
      <c r="CE145" s="259"/>
      <c r="CF145" s="257">
        <f t="shared" si="51"/>
        <v>0.12940129357599517</v>
      </c>
      <c r="CG145" s="257">
        <f t="shared" si="52"/>
        <v>0</v>
      </c>
      <c r="CH145" s="258">
        <f t="shared" si="53"/>
        <v>0</v>
      </c>
      <c r="CI145" s="256"/>
      <c r="CJ145" s="289" t="str">
        <f t="shared" si="54"/>
        <v/>
      </c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2:123" customFormat="false" ht="12" customHeight="1" thickBot="1">
      <c r="B146" s="2"/>
      <c r="C146" s="14"/>
      <c r="D146" s="14"/>
      <c r="E146" s="14"/>
      <c r="F146" s="14"/>
      <c r="G146" s="14"/>
      <c r="H146" s="14"/>
      <c r="I146" s="2"/>
      <c r="J146" s="14"/>
      <c r="K146" s="14"/>
      <c r="L146" s="34"/>
      <c r="M146" s="2"/>
      <c r="N146" s="14"/>
      <c r="O146" s="2"/>
      <c r="P146" s="2"/>
      <c r="Q146" s="2"/>
      <c r="R146" s="14"/>
      <c r="S146" s="14"/>
      <c r="T146" s="14"/>
      <c r="U146" s="14"/>
      <c r="V146" s="14"/>
      <c r="W146" s="14"/>
      <c r="X146" s="14"/>
      <c r="Y146" s="14"/>
      <c r="Z146" s="34"/>
      <c r="AA146" s="14"/>
      <c r="AB146" s="14"/>
      <c r="AC146" s="14"/>
      <c r="AD146" s="2"/>
      <c r="AE146" s="2"/>
      <c r="AF146" s="2"/>
      <c r="AG146" s="2"/>
      <c r="AH146" s="2"/>
      <c r="AI146" s="14"/>
      <c r="AJ146" s="14"/>
      <c r="AK146" s="2"/>
      <c r="AL146" s="1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68" t="s">
        <v>329</v>
      </c>
      <c r="BE146" s="70">
        <f t="shared" si="55"/>
        <v>154</v>
      </c>
      <c r="BF146" s="70">
        <f t="shared" si="30"/>
        <v>153</v>
      </c>
      <c r="BG146" s="70">
        <f t="shared" si="31"/>
        <v>192.67399999999998</v>
      </c>
      <c r="BH146" s="70">
        <f t="shared" si="32"/>
        <v>181.12543962485415</v>
      </c>
      <c r="BI146" s="71">
        <f t="shared" si="33"/>
        <v>153.73564444444401</v>
      </c>
      <c r="BJ146" s="70">
        <f t="shared" si="34"/>
        <v>154.5600000000095</v>
      </c>
      <c r="BK146" s="72">
        <f t="shared" si="35"/>
        <v>154.5600000000095</v>
      </c>
      <c r="BL146" s="70">
        <f t="shared" si="36"/>
        <v>153</v>
      </c>
      <c r="BM146" s="70">
        <f t="shared" si="37"/>
        <v>192.67399999999998</v>
      </c>
      <c r="BN146" s="102">
        <f t="shared" si="38"/>
        <v>0.25685015740306122</v>
      </c>
      <c r="BO146" s="101">
        <f t="shared" si="39"/>
        <v>154.46360010495027</v>
      </c>
      <c r="BP146" s="70">
        <f t="shared" si="40"/>
        <v>154.60000000000036</v>
      </c>
      <c r="BQ146" s="72">
        <f t="shared" si="41"/>
        <v>154.60000000000036</v>
      </c>
      <c r="BR146" s="154"/>
      <c r="BS146" s="290" t="str">
        <f t="shared" si="42"/>
        <v/>
      </c>
      <c r="BT146" s="256"/>
      <c r="BU146" s="262" t="s">
        <v>329</v>
      </c>
      <c r="BV146" s="263">
        <f t="shared" si="56"/>
        <v>1</v>
      </c>
      <c r="BW146" s="263">
        <f t="shared" si="43"/>
        <v>0</v>
      </c>
      <c r="BX146" s="263">
        <f t="shared" si="44"/>
        <v>-2.3999999999887223E-2</v>
      </c>
      <c r="BY146" s="263">
        <f t="shared" si="45"/>
        <v>-2.0515826494724934</v>
      </c>
      <c r="BZ146" s="268">
        <f t="shared" si="46"/>
        <v>-10.761171111110343</v>
      </c>
      <c r="CA146" s="263">
        <f t="shared" si="47"/>
        <v>0</v>
      </c>
      <c r="CB146" s="264">
        <f t="shared" si="48"/>
        <v>0</v>
      </c>
      <c r="CC146" s="263">
        <f t="shared" si="49"/>
        <v>-10.761171111110343</v>
      </c>
      <c r="CD146" s="263">
        <f t="shared" si="50"/>
        <v>1</v>
      </c>
      <c r="CE146" s="269"/>
      <c r="CF146" s="263">
        <f t="shared" si="51"/>
        <v>8.2262149790039985E-2</v>
      </c>
      <c r="CG146" s="263">
        <f t="shared" si="52"/>
        <v>0</v>
      </c>
      <c r="CH146" s="264">
        <f t="shared" si="53"/>
        <v>0</v>
      </c>
      <c r="CI146" s="256"/>
      <c r="CJ146" s="290" t="str">
        <f t="shared" si="54"/>
        <v/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2:123" customFormat="false" ht="4.5" customHeight="1" thickTop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4"/>
      <c r="T147" s="14"/>
      <c r="U147" s="14"/>
      <c r="V147" s="14"/>
      <c r="W147" s="2"/>
      <c r="X147" s="2"/>
      <c r="Y147" s="2"/>
      <c r="Z147" s="2"/>
      <c r="AA147" s="14"/>
      <c r="AB147" s="14"/>
      <c r="AC147" s="14"/>
      <c r="AD147" s="2"/>
      <c r="AE147" s="2"/>
      <c r="AF147" s="2"/>
      <c r="AG147" s="2"/>
      <c r="AH147" s="2"/>
      <c r="AI147" s="14"/>
      <c r="AJ147" s="14"/>
      <c r="AK147" s="2"/>
      <c r="AL147" s="1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36"/>
      <c r="BU147" s="237" t="s">
        <v>166</v>
      </c>
      <c r="BV147" s="236"/>
      <c r="BW147" s="236"/>
      <c r="BX147" s="236"/>
      <c r="BY147" s="238"/>
      <c r="BZ147" s="238"/>
      <c r="CA147" s="238"/>
      <c r="CB147" s="236"/>
      <c r="CC147" s="236"/>
      <c r="CD147" s="236"/>
      <c r="CE147" s="236"/>
      <c r="CF147" s="236"/>
      <c r="CG147" s="236"/>
      <c r="CH147" s="236"/>
      <c r="CI147" s="236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2:123" customFormat="false" ht="16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4"/>
      <c r="T148" s="14"/>
      <c r="U148" s="14"/>
      <c r="V148" s="14"/>
      <c r="W148" s="2"/>
      <c r="X148" s="2"/>
      <c r="Y148" s="2"/>
      <c r="Z148" s="2"/>
      <c r="AA148" s="14"/>
      <c r="AB148" s="14"/>
      <c r="AC148" s="14"/>
      <c r="AD148" s="2"/>
      <c r="AE148" s="2"/>
      <c r="AF148" s="2"/>
      <c r="AG148" s="2"/>
      <c r="AH148" s="2"/>
      <c r="AI148" s="14"/>
      <c r="AJ148" s="14"/>
      <c r="AK148" s="2"/>
      <c r="AL148" s="1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2:123" customFormat="false" ht="16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4"/>
      <c r="T149" s="14"/>
      <c r="U149" s="14"/>
      <c r="V149" s="14"/>
      <c r="W149" s="2"/>
      <c r="X149" s="2"/>
      <c r="Y149" s="2"/>
      <c r="Z149" s="2"/>
      <c r="AA149" s="14"/>
      <c r="AB149" s="14"/>
      <c r="AC149" s="14"/>
      <c r="AD149" s="2"/>
      <c r="AE149" s="2"/>
      <c r="AF149" s="2"/>
      <c r="AG149" s="2"/>
      <c r="AH149" s="2"/>
      <c r="AI149" s="14"/>
      <c r="AJ149" s="14"/>
      <c r="AK149" s="2"/>
      <c r="AL149" s="1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T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2:123" customFormat="false" ht="16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4"/>
      <c r="T150" s="14"/>
      <c r="U150" s="14"/>
      <c r="V150" s="14"/>
      <c r="W150" s="2"/>
      <c r="X150" s="2"/>
      <c r="Y150" s="2"/>
      <c r="Z150" s="2"/>
      <c r="AA150" s="14"/>
      <c r="AB150" s="14"/>
      <c r="AC150" s="13"/>
      <c r="AD150" s="2"/>
      <c r="AE150" s="2"/>
      <c r="AF150" s="2"/>
      <c r="AG150" s="2"/>
      <c r="AH150" s="2"/>
      <c r="AI150" s="14"/>
      <c r="AJ150" s="14"/>
      <c r="AK150" s="2"/>
      <c r="AL150" s="1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T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2:123" customFormat="false" ht="16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4"/>
      <c r="T151" s="14"/>
      <c r="U151" s="14"/>
      <c r="V151" s="14"/>
      <c r="W151" s="2"/>
      <c r="X151" s="2"/>
      <c r="Y151" s="2"/>
      <c r="Z151" s="2"/>
      <c r="AA151" s="14"/>
      <c r="AB151" s="14"/>
      <c r="AC151" s="13"/>
      <c r="AD151" s="2"/>
      <c r="AE151" s="2"/>
      <c r="AF151" s="2"/>
      <c r="AG151" s="2"/>
      <c r="AH151" s="2"/>
      <c r="AI151" s="14"/>
      <c r="AJ151" s="14"/>
      <c r="AK151" s="2"/>
      <c r="AL151" s="1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T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2:123" customFormat="false" ht="16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4"/>
      <c r="T152" s="14"/>
      <c r="U152" s="14"/>
      <c r="V152" s="14"/>
      <c r="W152" s="2"/>
      <c r="X152" s="2"/>
      <c r="Y152" s="2"/>
      <c r="Z152" s="2"/>
      <c r="AA152" s="14"/>
      <c r="AB152" s="14"/>
      <c r="AC152" s="14"/>
      <c r="AD152" s="2"/>
      <c r="AE152" s="2"/>
      <c r="AF152" s="2"/>
      <c r="AG152" s="2"/>
      <c r="AH152" s="2"/>
      <c r="AI152" s="14"/>
      <c r="AJ152" s="14"/>
      <c r="AK152" s="2"/>
      <c r="AL152" s="1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T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2:123" customFormat="false" ht="16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4"/>
      <c r="T153" s="14"/>
      <c r="U153" s="14"/>
      <c r="V153" s="14"/>
      <c r="W153" s="2"/>
      <c r="X153" s="2"/>
      <c r="Y153" s="2"/>
      <c r="Z153" s="2"/>
      <c r="AA153" s="14"/>
      <c r="AB153" s="14"/>
      <c r="AC153" s="14"/>
      <c r="AD153" s="2"/>
      <c r="AE153" s="2"/>
      <c r="AF153" s="2"/>
      <c r="AG153" s="2"/>
      <c r="AH153" s="2"/>
      <c r="AI153" s="14"/>
      <c r="AJ153" s="14"/>
      <c r="AK153" s="2"/>
      <c r="AL153" s="1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T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2:123" customFormat="false" ht="16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4"/>
      <c r="T154" s="14"/>
      <c r="U154" s="14"/>
      <c r="V154" s="14"/>
      <c r="W154" s="2"/>
      <c r="X154" s="2"/>
      <c r="Y154" s="2"/>
      <c r="Z154" s="2"/>
      <c r="AA154" s="14"/>
      <c r="AB154" s="14"/>
      <c r="AC154" s="14"/>
      <c r="AD154" s="2"/>
      <c r="AE154" s="2"/>
      <c r="AF154" s="2"/>
      <c r="AG154" s="2"/>
      <c r="AH154" s="2"/>
      <c r="AI154" s="14"/>
      <c r="AJ154" s="14"/>
      <c r="AK154" s="2"/>
      <c r="AL154" s="1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T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2:123" customFormat="false" ht="16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4"/>
      <c r="T155" s="14"/>
      <c r="U155" s="14"/>
      <c r="V155" s="14"/>
      <c r="W155" s="2"/>
      <c r="X155" s="2"/>
      <c r="Y155" s="2"/>
      <c r="Z155" s="2"/>
      <c r="AA155" s="14"/>
      <c r="AB155" s="14"/>
      <c r="AC155" s="14"/>
      <c r="AD155" s="2"/>
      <c r="AE155" s="2"/>
      <c r="AF155" s="2"/>
      <c r="AG155" s="2"/>
      <c r="AH155" s="2"/>
      <c r="AI155" s="14"/>
      <c r="AJ155" s="14"/>
      <c r="AK155" s="2"/>
      <c r="AL155" s="1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T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2:123" customFormat="false" ht="16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4"/>
      <c r="T156" s="14"/>
      <c r="U156" s="14"/>
      <c r="V156" s="14"/>
      <c r="W156" s="2"/>
      <c r="X156" s="2"/>
      <c r="Y156" s="2"/>
      <c r="Z156" s="2"/>
      <c r="AA156" s="14"/>
      <c r="AB156" s="14"/>
      <c r="AC156" s="14"/>
      <c r="AD156" s="2"/>
      <c r="AE156" s="2"/>
      <c r="AF156" s="2"/>
      <c r="AG156" s="2"/>
      <c r="AH156" s="2"/>
      <c r="AI156" s="14"/>
      <c r="AJ156" s="14"/>
      <c r="AK156" s="2"/>
      <c r="AL156" s="1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T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2:123" customFormat="false" ht="16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4"/>
      <c r="T157" s="14"/>
      <c r="U157" s="14"/>
      <c r="V157" s="14"/>
      <c r="W157" s="2"/>
      <c r="X157" s="2"/>
      <c r="Y157" s="2"/>
      <c r="Z157" s="2"/>
      <c r="AA157" s="14"/>
      <c r="AB157" s="14"/>
      <c r="AC157" s="14"/>
      <c r="AD157" s="2"/>
      <c r="AE157" s="2"/>
      <c r="AF157" s="2"/>
      <c r="AG157" s="2"/>
      <c r="AH157" s="2"/>
      <c r="AI157" s="14"/>
      <c r="AJ157" s="14"/>
      <c r="AK157" s="2"/>
      <c r="AL157" s="1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T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2:123" customFormat="false" ht="16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4"/>
      <c r="T158" s="14"/>
      <c r="U158" s="14"/>
      <c r="V158" s="14"/>
      <c r="W158" s="2"/>
      <c r="X158" s="2"/>
      <c r="Y158" s="2"/>
      <c r="Z158" s="2"/>
      <c r="AA158" s="14"/>
      <c r="AB158" s="14"/>
      <c r="AC158" s="14"/>
      <c r="AD158" s="2"/>
      <c r="AE158" s="2"/>
      <c r="AF158" s="2"/>
      <c r="AG158" s="2"/>
      <c r="AH158" s="2"/>
      <c r="AI158" s="14"/>
      <c r="AJ158" s="14"/>
      <c r="AK158" s="2"/>
      <c r="AL158" s="1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T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2:123" customFormat="false" ht="16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4"/>
      <c r="T159" s="14"/>
      <c r="U159" s="14"/>
      <c r="V159" s="14"/>
      <c r="W159" s="2"/>
      <c r="X159" s="2"/>
      <c r="Y159" s="2"/>
      <c r="Z159" s="2"/>
      <c r="AA159" s="14"/>
      <c r="AB159" s="14"/>
      <c r="AC159" s="14"/>
      <c r="AD159" s="2"/>
      <c r="AE159" s="2"/>
      <c r="AF159" s="2"/>
      <c r="AG159" s="2"/>
      <c r="AH159" s="2"/>
      <c r="AI159" s="14"/>
      <c r="AJ159" s="14"/>
      <c r="AK159" s="2"/>
      <c r="AL159" s="1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T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2:123" customFormat="false" ht="16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4"/>
      <c r="T160" s="14"/>
      <c r="U160" s="14"/>
      <c r="V160" s="14"/>
      <c r="W160" s="2"/>
      <c r="X160" s="2"/>
      <c r="Y160" s="2"/>
      <c r="Z160" s="2"/>
      <c r="AA160" s="14"/>
      <c r="AB160" s="14"/>
      <c r="AC160" s="14"/>
      <c r="AD160" s="2"/>
      <c r="AE160" s="2"/>
      <c r="AF160" s="2"/>
      <c r="AG160" s="2"/>
      <c r="AH160" s="2"/>
      <c r="AI160" s="14"/>
      <c r="AJ160" s="14"/>
      <c r="AK160" s="2"/>
      <c r="AL160" s="1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T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2:123" customFormat="false" ht="16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4"/>
      <c r="T161" s="14"/>
      <c r="U161" s="14"/>
      <c r="V161" s="14"/>
      <c r="W161" s="2"/>
      <c r="X161" s="2"/>
      <c r="Y161" s="2"/>
      <c r="Z161" s="2"/>
      <c r="AA161" s="14"/>
      <c r="AB161" s="14"/>
      <c r="AC161" s="14"/>
      <c r="AD161" s="2"/>
      <c r="AE161" s="2"/>
      <c r="AF161" s="2"/>
      <c r="AG161" s="2"/>
      <c r="AH161" s="2"/>
      <c r="AI161" s="14"/>
      <c r="AJ161" s="14"/>
      <c r="AK161" s="2"/>
      <c r="AL161" s="1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T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2:123" customFormat="false" ht="16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4"/>
      <c r="T162" s="14"/>
      <c r="U162" s="14"/>
      <c r="V162" s="14"/>
      <c r="W162" s="2"/>
      <c r="X162" s="2"/>
      <c r="Y162" s="2"/>
      <c r="Z162" s="2"/>
      <c r="AA162" s="14"/>
      <c r="AB162" s="14"/>
      <c r="AC162" s="14"/>
      <c r="AD162" s="2"/>
      <c r="AE162" s="2"/>
      <c r="AF162" s="2"/>
      <c r="AG162" s="2"/>
      <c r="AH162" s="2"/>
      <c r="AI162" s="14"/>
      <c r="AJ162" s="14"/>
      <c r="AK162" s="2"/>
      <c r="AL162" s="1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T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2:123" customFormat="false" ht="16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4"/>
      <c r="T163" s="14"/>
      <c r="U163" s="14"/>
      <c r="V163" s="14"/>
      <c r="W163" s="2"/>
      <c r="X163" s="2"/>
      <c r="Y163" s="2"/>
      <c r="Z163" s="2"/>
      <c r="AA163" s="14"/>
      <c r="AB163" s="14"/>
      <c r="AC163" s="14"/>
      <c r="AD163" s="2"/>
      <c r="AE163" s="2"/>
      <c r="AF163" s="2"/>
      <c r="AG163" s="2"/>
      <c r="AH163" s="2"/>
      <c r="AI163" s="14"/>
      <c r="AJ163" s="14"/>
      <c r="AK163" s="2"/>
      <c r="AL163" s="1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2:123" customFormat="false" ht="16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4"/>
      <c r="T164" s="14"/>
      <c r="U164" s="14"/>
      <c r="V164" s="14"/>
      <c r="W164" s="2"/>
      <c r="X164" s="2"/>
      <c r="Y164" s="2"/>
      <c r="Z164" s="2"/>
      <c r="AA164" s="14"/>
      <c r="AB164" s="14"/>
      <c r="AC164" s="14"/>
      <c r="AD164" s="2"/>
      <c r="AE164" s="2"/>
      <c r="AF164" s="2"/>
      <c r="AG164" s="2"/>
      <c r="AH164" s="2"/>
      <c r="AI164" s="14"/>
      <c r="AJ164" s="14"/>
      <c r="AK164" s="2"/>
      <c r="AL164" s="1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2:123" customFormat="false" ht="16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4"/>
      <c r="T165" s="14"/>
      <c r="U165" s="14"/>
      <c r="V165" s="14"/>
      <c r="W165" s="2"/>
      <c r="X165" s="2"/>
      <c r="Y165" s="2"/>
      <c r="Z165" s="2"/>
      <c r="AA165" s="14"/>
      <c r="AB165" s="14"/>
      <c r="AC165" s="14"/>
      <c r="AD165" s="2"/>
      <c r="AE165" s="2"/>
      <c r="AF165" s="2"/>
      <c r="AG165" s="2"/>
      <c r="AH165" s="2"/>
      <c r="AI165" s="14"/>
      <c r="AJ165" s="14"/>
      <c r="AK165" s="2"/>
      <c r="AL165" s="1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2:123" customFormat="false" ht="16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4"/>
      <c r="T166" s="14"/>
      <c r="U166" s="14"/>
      <c r="V166" s="14"/>
      <c r="W166" s="2"/>
      <c r="X166" s="2"/>
      <c r="Y166" s="2"/>
      <c r="Z166" s="2"/>
      <c r="AA166" s="14"/>
      <c r="AB166" s="14"/>
      <c r="AC166" s="14"/>
      <c r="AD166" s="2"/>
      <c r="AE166" s="2"/>
      <c r="AF166" s="2"/>
      <c r="AG166" s="2"/>
      <c r="AH166" s="2"/>
      <c r="AI166" s="14"/>
      <c r="AJ166" s="14"/>
      <c r="AK166" s="2"/>
      <c r="AL166" s="14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2:123" customFormat="false" ht="16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4"/>
      <c r="T167" s="14"/>
      <c r="U167" s="14"/>
      <c r="V167" s="14"/>
      <c r="W167" s="2"/>
      <c r="X167" s="2"/>
      <c r="Y167" s="2"/>
      <c r="Z167" s="2"/>
      <c r="AA167" s="14"/>
      <c r="AB167" s="14"/>
      <c r="AC167" s="13"/>
      <c r="AD167" s="2"/>
      <c r="AE167" s="2"/>
      <c r="AF167" s="2"/>
      <c r="AG167" s="2"/>
      <c r="AH167" s="2"/>
      <c r="AI167" s="14"/>
      <c r="AJ167" s="14"/>
      <c r="AK167" s="2"/>
      <c r="AL167" s="1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2:123" customFormat="false" ht="16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4"/>
      <c r="T168" s="14"/>
      <c r="U168" s="14"/>
      <c r="V168" s="14"/>
      <c r="W168" s="2"/>
      <c r="X168" s="2"/>
      <c r="Y168" s="2"/>
      <c r="Z168" s="2"/>
      <c r="AA168" s="14"/>
      <c r="AB168" s="14"/>
      <c r="AC168" s="13"/>
      <c r="AD168" s="2"/>
      <c r="AE168" s="2"/>
      <c r="AF168" s="2"/>
      <c r="AG168" s="2"/>
      <c r="AH168" s="2"/>
      <c r="AI168" s="14"/>
      <c r="AJ168" s="14"/>
      <c r="AK168" s="2"/>
      <c r="AL168" s="14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2:123" customFormat="false" ht="16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4"/>
      <c r="T169" s="14"/>
      <c r="U169" s="14"/>
      <c r="V169" s="14"/>
      <c r="W169" s="2"/>
      <c r="X169" s="2"/>
      <c r="Y169" s="2"/>
      <c r="Z169" s="2"/>
      <c r="AA169" s="14"/>
      <c r="AB169" s="14"/>
      <c r="AC169" s="14"/>
      <c r="AD169" s="2"/>
      <c r="AE169" s="2"/>
      <c r="AF169" s="2"/>
      <c r="AG169" s="2"/>
      <c r="AH169" s="2"/>
      <c r="AI169" s="14"/>
      <c r="AJ169" s="14"/>
      <c r="AK169" s="2"/>
      <c r="AL169" s="1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2:123" customFormat="false" ht="16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4"/>
      <c r="T170" s="14"/>
      <c r="U170" s="14"/>
      <c r="V170" s="14"/>
      <c r="W170" s="2"/>
      <c r="X170" s="2"/>
      <c r="Y170" s="2"/>
      <c r="Z170" s="2"/>
      <c r="AA170" s="14"/>
      <c r="AB170" s="14"/>
      <c r="AC170" s="14"/>
      <c r="AD170" s="2"/>
      <c r="AE170" s="2"/>
      <c r="AF170" s="2"/>
      <c r="AG170" s="2"/>
      <c r="AH170" s="2"/>
      <c r="AI170" s="14"/>
      <c r="AJ170" s="14"/>
      <c r="AK170" s="2"/>
      <c r="AL170" s="14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2:123" customFormat="false" ht="16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4"/>
      <c r="T171" s="14"/>
      <c r="U171" s="14"/>
      <c r="V171" s="14"/>
      <c r="W171" s="2"/>
      <c r="X171" s="2"/>
      <c r="Y171" s="2"/>
      <c r="Z171" s="2"/>
      <c r="AA171" s="14"/>
      <c r="AB171" s="14"/>
      <c r="AC171" s="14"/>
      <c r="AD171" s="2"/>
      <c r="AE171" s="2"/>
      <c r="AF171" s="2"/>
      <c r="AG171" s="2"/>
      <c r="AH171" s="2"/>
      <c r="AI171" s="14"/>
      <c r="AJ171" s="14"/>
      <c r="AK171" s="2"/>
      <c r="AL171" s="14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2:123" customFormat="false" ht="16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4"/>
      <c r="T172" s="14"/>
      <c r="U172" s="14"/>
      <c r="V172" s="14"/>
      <c r="W172" s="2"/>
      <c r="X172" s="2"/>
      <c r="Y172" s="2"/>
      <c r="Z172" s="2"/>
      <c r="AA172" s="14"/>
      <c r="AB172" s="14"/>
      <c r="AC172" s="14"/>
      <c r="AD172" s="2"/>
      <c r="AE172" s="2"/>
      <c r="AF172" s="2"/>
      <c r="AG172" s="2"/>
      <c r="AH172" s="2"/>
      <c r="AI172" s="14"/>
      <c r="AJ172" s="14"/>
      <c r="AK172" s="2"/>
      <c r="AL172" s="14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2:123" customFormat="false" ht="16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4"/>
      <c r="T173" s="14"/>
      <c r="U173" s="14"/>
      <c r="V173" s="14"/>
      <c r="W173" s="2"/>
      <c r="X173" s="2"/>
      <c r="Y173" s="2"/>
      <c r="Z173" s="2"/>
      <c r="AA173" s="14"/>
      <c r="AB173" s="14"/>
      <c r="AC173" s="14"/>
      <c r="AD173" s="2"/>
      <c r="AE173" s="2"/>
      <c r="AF173" s="2"/>
      <c r="AG173" s="2"/>
      <c r="AH173" s="2"/>
      <c r="AI173" s="14"/>
      <c r="AJ173" s="14"/>
      <c r="AK173" s="2"/>
      <c r="AL173" s="1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2:123" customFormat="false" ht="16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4"/>
      <c r="T174" s="14"/>
      <c r="U174" s="14"/>
      <c r="V174" s="14"/>
      <c r="W174" s="2"/>
      <c r="X174" s="2"/>
      <c r="Y174" s="2"/>
      <c r="Z174" s="2"/>
      <c r="AA174" s="14"/>
      <c r="AB174" s="14"/>
      <c r="AC174" s="14"/>
      <c r="AD174" s="2"/>
      <c r="AE174" s="2"/>
      <c r="AF174" s="2"/>
      <c r="AG174" s="2"/>
      <c r="AH174" s="2"/>
      <c r="AI174" s="14"/>
      <c r="AJ174" s="14"/>
      <c r="AK174" s="2"/>
      <c r="AL174" s="14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2:123" customFormat="false" ht="16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4"/>
      <c r="T175" s="14"/>
      <c r="U175" s="14"/>
      <c r="V175" s="14"/>
      <c r="W175" s="2"/>
      <c r="X175" s="2"/>
      <c r="Y175" s="2"/>
      <c r="Z175" s="2"/>
      <c r="AA175" s="14"/>
      <c r="AB175" s="14"/>
      <c r="AC175" s="14"/>
      <c r="AD175" s="2"/>
      <c r="AE175" s="2"/>
      <c r="AF175" s="2"/>
      <c r="AG175" s="2"/>
      <c r="AH175" s="2"/>
      <c r="AI175" s="14"/>
      <c r="AJ175" s="14"/>
      <c r="AK175" s="2"/>
      <c r="AL175" s="1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2:123" customFormat="false" ht="16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4"/>
      <c r="T176" s="14"/>
      <c r="U176" s="14"/>
      <c r="V176" s="14"/>
      <c r="W176" s="2"/>
      <c r="X176" s="2"/>
      <c r="Y176" s="2"/>
      <c r="Z176" s="2"/>
      <c r="AA176" s="14"/>
      <c r="AB176" s="14"/>
      <c r="AC176" s="14"/>
      <c r="AD176" s="2"/>
      <c r="AE176" s="2"/>
      <c r="AF176" s="2"/>
      <c r="AG176" s="2"/>
      <c r="AH176" s="2"/>
      <c r="AI176" s="14"/>
      <c r="AJ176" s="14"/>
      <c r="AK176" s="2"/>
      <c r="AL176" s="14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2:123" customFormat="false" ht="16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4"/>
      <c r="T177" s="14"/>
      <c r="U177" s="14"/>
      <c r="V177" s="14"/>
      <c r="W177" s="2"/>
      <c r="X177" s="2"/>
      <c r="Y177" s="2"/>
      <c r="Z177" s="2"/>
      <c r="AA177" s="14"/>
      <c r="AB177" s="14"/>
      <c r="AC177" s="14"/>
      <c r="AD177" s="2"/>
      <c r="AE177" s="2"/>
      <c r="AF177" s="2"/>
      <c r="AG177" s="2"/>
      <c r="AH177" s="2"/>
      <c r="AI177" s="14"/>
      <c r="AJ177" s="14"/>
      <c r="AK177" s="2"/>
      <c r="AL177" s="1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2:123" customFormat="false" ht="16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4"/>
      <c r="T178" s="14"/>
      <c r="U178" s="14"/>
      <c r="V178" s="14"/>
      <c r="W178" s="2"/>
      <c r="X178" s="2"/>
      <c r="Y178" s="2"/>
      <c r="Z178" s="2"/>
      <c r="AA178" s="14"/>
      <c r="AB178" s="14"/>
      <c r="AC178" s="14"/>
      <c r="AD178" s="2"/>
      <c r="AE178" s="2"/>
      <c r="AF178" s="2"/>
      <c r="AG178" s="2"/>
      <c r="AH178" s="2"/>
      <c r="AI178" s="14"/>
      <c r="AJ178" s="14"/>
      <c r="AK178" s="2"/>
      <c r="AL178" s="14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2:123" customFormat="false" ht="16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4"/>
      <c r="T179" s="14"/>
      <c r="U179" s="14"/>
      <c r="V179" s="14"/>
      <c r="W179" s="2"/>
      <c r="X179" s="2"/>
      <c r="Y179" s="2"/>
      <c r="Z179" s="2"/>
      <c r="AA179" s="14"/>
      <c r="AB179" s="14"/>
      <c r="AC179" s="14"/>
      <c r="AD179" s="2"/>
      <c r="AE179" s="2"/>
      <c r="AF179" s="2"/>
      <c r="AG179" s="2"/>
      <c r="AH179" s="2"/>
      <c r="AI179" s="14"/>
      <c r="AJ179" s="14"/>
      <c r="AK179" s="2"/>
      <c r="AL179" s="1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2:123" customFormat="false" ht="16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4"/>
      <c r="T180" s="14"/>
      <c r="U180" s="14"/>
      <c r="V180" s="14"/>
      <c r="W180" s="2"/>
      <c r="X180" s="2"/>
      <c r="Y180" s="2"/>
      <c r="Z180" s="2"/>
      <c r="AA180" s="14"/>
      <c r="AB180" s="14"/>
      <c r="AC180" s="14"/>
      <c r="AD180" s="2"/>
      <c r="AE180" s="2"/>
      <c r="AF180" s="2"/>
      <c r="AG180" s="2"/>
      <c r="AH180" s="2"/>
      <c r="AI180" s="14"/>
      <c r="AJ180" s="14"/>
      <c r="AK180" s="2"/>
      <c r="AL180" s="14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2:123" customFormat="false" ht="16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4"/>
      <c r="T181" s="14"/>
      <c r="U181" s="14"/>
      <c r="V181" s="14"/>
      <c r="W181" s="2"/>
      <c r="X181" s="2"/>
      <c r="Y181" s="2"/>
      <c r="Z181" s="2"/>
      <c r="AA181" s="14"/>
      <c r="AB181" s="14"/>
      <c r="AC181" s="14"/>
      <c r="AD181" s="2"/>
      <c r="AE181" s="2"/>
      <c r="AF181" s="2"/>
      <c r="AG181" s="2"/>
      <c r="AH181" s="2"/>
      <c r="AI181" s="14"/>
      <c r="AJ181" s="14"/>
      <c r="AK181" s="2"/>
      <c r="AL181" s="1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2:123" customFormat="false" ht="16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4"/>
      <c r="T182" s="14"/>
      <c r="U182" s="14"/>
      <c r="V182" s="14"/>
      <c r="W182" s="2"/>
      <c r="X182" s="2"/>
      <c r="Y182" s="2"/>
      <c r="Z182" s="2"/>
      <c r="AA182" s="14"/>
      <c r="AB182" s="14"/>
      <c r="AC182" s="14"/>
      <c r="AD182" s="2"/>
      <c r="AE182" s="2"/>
      <c r="AF182" s="2"/>
      <c r="AG182" s="2"/>
      <c r="AH182" s="2"/>
      <c r="AI182" s="14"/>
      <c r="AJ182" s="14"/>
      <c r="AK182" s="2"/>
      <c r="AL182" s="14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2:123" customFormat="false" ht="16">
      <c r="B183" s="2"/>
      <c r="C183" s="2"/>
      <c r="D183" s="14"/>
      <c r="E183" s="2"/>
      <c r="F183" s="14"/>
      <c r="G183" s="14"/>
      <c r="H183" s="14"/>
      <c r="I183" s="2"/>
      <c r="J183" s="2"/>
      <c r="K183" s="2"/>
      <c r="L183" s="2"/>
      <c r="M183" s="14"/>
      <c r="N183" s="2"/>
      <c r="O183" s="2"/>
      <c r="P183" s="2"/>
      <c r="Q183" s="2"/>
      <c r="R183" s="2"/>
      <c r="S183" s="14"/>
      <c r="T183" s="14"/>
      <c r="U183" s="14"/>
      <c r="V183" s="14"/>
      <c r="W183" s="2"/>
      <c r="X183" s="2"/>
      <c r="Y183" s="2"/>
      <c r="Z183" s="2"/>
      <c r="AA183" s="14"/>
      <c r="AB183" s="14"/>
      <c r="AC183" s="14"/>
      <c r="AD183" s="2"/>
      <c r="AE183" s="2"/>
      <c r="AF183" s="2"/>
      <c r="AG183" s="2"/>
      <c r="AH183" s="2"/>
      <c r="AI183" s="14"/>
      <c r="AJ183" s="14"/>
      <c r="AK183" s="2"/>
      <c r="AL183" s="14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2:123" customFormat="false" ht="12" customHeight="1">
      <c r="B184" s="2"/>
      <c r="C184" s="2"/>
      <c r="D184" s="14"/>
      <c r="E184" s="2"/>
      <c r="F184" s="14"/>
      <c r="G184" s="14"/>
      <c r="H184" s="14"/>
      <c r="I184" s="2"/>
      <c r="J184" s="2"/>
      <c r="K184" s="2"/>
      <c r="L184" s="2"/>
      <c r="M184" s="14"/>
      <c r="N184" s="2"/>
      <c r="O184" s="2"/>
      <c r="P184" s="2"/>
      <c r="Q184" s="2"/>
      <c r="R184" s="2"/>
      <c r="S184" s="14"/>
      <c r="T184" s="14"/>
      <c r="U184" s="14"/>
      <c r="V184" s="14"/>
      <c r="W184" s="2"/>
      <c r="X184" s="2"/>
      <c r="Y184" s="2"/>
      <c r="Z184" s="2"/>
      <c r="AA184" s="14"/>
      <c r="AB184" s="14"/>
      <c r="AC184" s="14"/>
      <c r="AD184" s="2"/>
      <c r="AE184" s="2"/>
      <c r="AF184" s="2"/>
      <c r="AG184" s="2"/>
      <c r="AH184" s="2"/>
      <c r="AI184" s="14"/>
      <c r="AJ184" s="14"/>
      <c r="AK184" s="2"/>
      <c r="AL184" s="14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2:123" customFormat="false" ht="17.25" customHeight="1" thickBot="1">
      <c r="B185" s="1" t="s">
        <v>254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2:123" customFormat="false" ht="12" customHeight="1" thickTop="1">
      <c r="B186" s="39" t="s">
        <v>63</v>
      </c>
      <c r="C186" s="40"/>
      <c r="D186" s="40"/>
      <c r="E186" s="40"/>
      <c r="F186" s="40"/>
      <c r="G186" s="40"/>
      <c r="H186" s="40"/>
      <c r="I186" s="41"/>
      <c r="J186" s="40" t="s">
        <v>152</v>
      </c>
      <c r="K186" s="40"/>
      <c r="L186" s="77"/>
      <c r="M186" s="40"/>
      <c r="N186" s="40"/>
      <c r="O186" s="41"/>
      <c r="Q186" s="293">
        <f>YourData!$J$5</f>
        <v>40179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2:123" customFormat="false" ht="12" customHeight="1">
      <c r="B187" s="42"/>
      <c r="C187" s="43" t="s">
        <v>41</v>
      </c>
      <c r="D187" s="43" t="s">
        <v>153</v>
      </c>
      <c r="E187" s="43" t="s">
        <v>154</v>
      </c>
      <c r="F187" s="43" t="s">
        <v>154</v>
      </c>
      <c r="G187" s="43" t="s">
        <v>42</v>
      </c>
      <c r="H187" s="43" t="s">
        <v>155</v>
      </c>
      <c r="I187" s="44" t="s">
        <v>156</v>
      </c>
      <c r="J187" s="38"/>
      <c r="K187" s="38"/>
      <c r="L187" s="44" t="s">
        <v>157</v>
      </c>
      <c r="M187" s="38"/>
      <c r="N187" s="38" t="s">
        <v>158</v>
      </c>
      <c r="O187" s="45"/>
      <c r="Q187" s="291" t="str">
        <f>A!$L$21</f>
        <v>Tested Prg</v>
      </c>
      <c r="R187" s="2"/>
      <c r="S187" s="2"/>
      <c r="T187" s="2"/>
      <c r="U187" s="2"/>
      <c r="V187" s="2"/>
      <c r="W187" s="2"/>
      <c r="X187" s="2"/>
      <c r="Y187" s="2"/>
      <c r="Z187" s="2"/>
      <c r="AA187" s="11"/>
      <c r="AB187" s="2"/>
      <c r="AC187" s="1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2:123" customFormat="false" ht="12" customHeight="1">
      <c r="B188" s="46"/>
      <c r="C188" s="47" t="s">
        <v>159</v>
      </c>
      <c r="D188" s="47" t="s">
        <v>159</v>
      </c>
      <c r="E188" s="47" t="s">
        <v>61</v>
      </c>
      <c r="F188" s="47" t="s">
        <v>43</v>
      </c>
      <c r="G188" s="47" t="s">
        <v>160</v>
      </c>
      <c r="H188" s="47" t="s">
        <v>161</v>
      </c>
      <c r="I188" s="48" t="s">
        <v>161</v>
      </c>
      <c r="J188" s="47" t="s">
        <v>162</v>
      </c>
      <c r="K188" s="47" t="s">
        <v>163</v>
      </c>
      <c r="L188" s="48" t="s">
        <v>164</v>
      </c>
      <c r="M188" s="47" t="s">
        <v>161</v>
      </c>
      <c r="N188" s="47" t="s">
        <v>49</v>
      </c>
      <c r="O188" s="48" t="s">
        <v>50</v>
      </c>
      <c r="Q188" s="292" t="str">
        <f>A!$L$22</f>
        <v>Org</v>
      </c>
      <c r="R188" s="2"/>
      <c r="S188" s="2"/>
      <c r="T188" s="2"/>
      <c r="U188" s="2"/>
      <c r="V188" s="2"/>
      <c r="W188" s="2"/>
      <c r="X188" s="2"/>
      <c r="Y188" s="2"/>
      <c r="Z188" s="2"/>
      <c r="AA188" s="11"/>
      <c r="AB188" s="2"/>
      <c r="AC188" s="1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2:123" customFormat="false" ht="12" customHeight="1">
      <c r="B189" s="78" t="s">
        <v>22</v>
      </c>
      <c r="C189" s="79">
        <f>A!J223</f>
        <v>2.39</v>
      </c>
      <c r="D189" s="79">
        <f>A!D223</f>
        <v>2.3889999999999998</v>
      </c>
      <c r="E189" s="79">
        <f>A!C223</f>
        <v>2.4304000000000001</v>
      </c>
      <c r="F189" s="79">
        <f>A!B223</f>
        <v>2.4064082388996897</v>
      </c>
      <c r="G189" s="79">
        <f>A!K223</f>
        <v>2.4039863877120875</v>
      </c>
      <c r="H189" s="79">
        <f>A!E223</f>
        <v>2.40174000000001</v>
      </c>
      <c r="I189" s="80">
        <f>A!F223</f>
        <v>2.4183767298205199</v>
      </c>
      <c r="J189" s="79">
        <f t="shared" ref="J189:J202" si="57">MINA(C189:I189)</f>
        <v>2.3889999999999998</v>
      </c>
      <c r="K189" s="79">
        <f t="shared" ref="K189:K202" si="58">MAXA(C189:I189)</f>
        <v>2.4304000000000001</v>
      </c>
      <c r="L189" s="50">
        <f t="shared" ref="L189:L202" si="59">(K189-J189)/M189</f>
        <v>1.7330247435983187E-2</v>
      </c>
      <c r="M189" s="79">
        <f>A!G223</f>
        <v>2.3888868380517501</v>
      </c>
      <c r="N189" s="79">
        <f>A!H223</f>
        <v>2.39</v>
      </c>
      <c r="O189" s="80">
        <f>A!I223</f>
        <v>2.39</v>
      </c>
      <c r="Q189" s="296" t="str">
        <f>A!L223</f>
        <v/>
      </c>
      <c r="R189" s="2"/>
      <c r="S189" s="15"/>
      <c r="T189" s="15"/>
      <c r="U189" s="15"/>
      <c r="V189" s="15"/>
      <c r="W189" s="2"/>
      <c r="X189" s="2"/>
      <c r="Y189" s="2"/>
      <c r="Z189" s="2"/>
      <c r="AA189" s="15"/>
      <c r="AB189" s="15"/>
      <c r="AC189" s="15"/>
      <c r="AD189" s="2"/>
      <c r="AE189" s="2"/>
      <c r="AF189" s="2"/>
      <c r="AG189" s="2"/>
      <c r="AH189" s="2"/>
      <c r="AI189" s="15"/>
      <c r="AJ189" s="15"/>
      <c r="AK189" s="2"/>
      <c r="AL189" s="1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2:123" customFormat="false" ht="12" customHeight="1">
      <c r="B190" s="78" t="s">
        <v>23</v>
      </c>
      <c r="C190" s="79">
        <f>A!J224</f>
        <v>3.38</v>
      </c>
      <c r="D190" s="79">
        <f>A!D224</f>
        <v>3.3420000000000001</v>
      </c>
      <c r="E190" s="79">
        <f>A!C224</f>
        <v>3.4588999999999999</v>
      </c>
      <c r="F190" s="79">
        <f>A!B224</f>
        <v>3.4146260918382514</v>
      </c>
      <c r="G190" s="79">
        <f>A!K224</f>
        <v>3.4006563393743239</v>
      </c>
      <c r="H190" s="79">
        <f>A!E224</f>
        <v>3.4086699999999999</v>
      </c>
      <c r="I190" s="80">
        <f>A!F224</f>
        <v>3.4271013236486798</v>
      </c>
      <c r="J190" s="79">
        <f t="shared" si="57"/>
        <v>3.3420000000000001</v>
      </c>
      <c r="K190" s="79">
        <f t="shared" si="58"/>
        <v>3.4588999999999999</v>
      </c>
      <c r="L190" s="50">
        <f t="shared" si="59"/>
        <v>3.4591136586218811E-2</v>
      </c>
      <c r="M190" s="79">
        <f>A!G224</f>
        <v>3.37947843108957</v>
      </c>
      <c r="N190" s="79">
        <f>A!H224</f>
        <v>3.38</v>
      </c>
      <c r="O190" s="80">
        <f>A!I224</f>
        <v>3.38</v>
      </c>
      <c r="Q190" s="296" t="str">
        <f>A!L224</f>
        <v/>
      </c>
      <c r="R190" s="2"/>
      <c r="S190" s="15"/>
      <c r="T190" s="15"/>
      <c r="U190" s="15"/>
      <c r="V190" s="15"/>
      <c r="W190" s="2"/>
      <c r="X190" s="2"/>
      <c r="Y190" s="2"/>
      <c r="Z190" s="2"/>
      <c r="AA190" s="15"/>
      <c r="AB190" s="15"/>
      <c r="AC190" s="15"/>
      <c r="AD190" s="2"/>
      <c r="AE190" s="2"/>
      <c r="AF190" s="2"/>
      <c r="AG190" s="2"/>
      <c r="AH190" s="2"/>
      <c r="AI190" s="15"/>
      <c r="AJ190" s="15"/>
      <c r="AK190" s="2"/>
      <c r="AL190" s="1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2:123" customFormat="false" ht="12" customHeight="1">
      <c r="B191" s="78" t="s">
        <v>24</v>
      </c>
      <c r="C191" s="79">
        <f>A!J225</f>
        <v>3.59</v>
      </c>
      <c r="D191" s="79">
        <f>A!D225</f>
        <v>3.59</v>
      </c>
      <c r="E191" s="79">
        <f>A!C225</f>
        <v>3.6139000000000001</v>
      </c>
      <c r="F191" s="79">
        <f>A!B225</f>
        <v>3.6230000000000002</v>
      </c>
      <c r="G191" s="79">
        <f>A!K225</f>
        <v>3.6074825653952138</v>
      </c>
      <c r="H191" s="79">
        <f>A!E225</f>
        <v>3.6054400000000002</v>
      </c>
      <c r="I191" s="80">
        <f>A!F225</f>
        <v>3.6312588834102599</v>
      </c>
      <c r="J191" s="79">
        <f t="shared" si="57"/>
        <v>3.59</v>
      </c>
      <c r="K191" s="79">
        <f t="shared" si="58"/>
        <v>3.6312588834102599</v>
      </c>
      <c r="L191" s="50">
        <f t="shared" si="59"/>
        <v>1.15038728366422E-2</v>
      </c>
      <c r="M191" s="79">
        <f>A!G225</f>
        <v>3.5865211651890001</v>
      </c>
      <c r="N191" s="79">
        <f>A!H225</f>
        <v>3.59</v>
      </c>
      <c r="O191" s="80">
        <f>A!I225</f>
        <v>3.59</v>
      </c>
      <c r="Q191" s="296" t="str">
        <f>A!L225</f>
        <v/>
      </c>
      <c r="R191" s="2"/>
      <c r="S191" s="15"/>
      <c r="T191" s="15"/>
      <c r="U191" s="15"/>
      <c r="V191" s="15"/>
      <c r="W191" s="2"/>
      <c r="X191" s="2"/>
      <c r="Y191" s="2"/>
      <c r="Z191" s="2"/>
      <c r="AA191" s="15"/>
      <c r="AB191" s="15"/>
      <c r="AC191" s="15"/>
      <c r="AD191" s="2"/>
      <c r="AE191" s="2"/>
      <c r="AF191" s="2"/>
      <c r="AG191" s="2"/>
      <c r="AH191" s="2"/>
      <c r="AI191" s="15"/>
      <c r="AJ191" s="15"/>
      <c r="AK191" s="2"/>
      <c r="AL191" s="1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2:123" customFormat="false" ht="12" customHeight="1">
      <c r="B192" s="78" t="s">
        <v>25</v>
      </c>
      <c r="C192" s="79">
        <f>A!J226</f>
        <v>1.91</v>
      </c>
      <c r="D192" s="79">
        <f>A!D226</f>
        <v>1.909</v>
      </c>
      <c r="E192" s="79">
        <f>A!C226</f>
        <v>1.9752000000000001</v>
      </c>
      <c r="F192" s="79">
        <f>A!B226</f>
        <v>1.9530000000000001</v>
      </c>
      <c r="G192" s="79">
        <f>A!K226</f>
        <v>1.9038172512703648</v>
      </c>
      <c r="H192" s="79">
        <f>A!E226</f>
        <v>1.9197599999999999</v>
      </c>
      <c r="I192" s="80">
        <f>A!F226</f>
        <v>1.9162604426238901</v>
      </c>
      <c r="J192" s="79">
        <f t="shared" si="57"/>
        <v>1.9038172512703648</v>
      </c>
      <c r="K192" s="79">
        <f t="shared" si="58"/>
        <v>1.9752000000000001</v>
      </c>
      <c r="L192" s="50">
        <f t="shared" si="59"/>
        <v>3.7778280900985464E-2</v>
      </c>
      <c r="M192" s="79">
        <f>A!G226</f>
        <v>1.88951818418432</v>
      </c>
      <c r="N192" s="79">
        <f>A!H226</f>
        <v>1.91</v>
      </c>
      <c r="O192" s="80">
        <f>A!I226</f>
        <v>1.91</v>
      </c>
      <c r="Q192" s="296" t="str">
        <f>A!L226</f>
        <v/>
      </c>
      <c r="R192" s="2"/>
      <c r="S192" s="15"/>
      <c r="T192" s="15"/>
      <c r="U192" s="15"/>
      <c r="V192" s="15"/>
      <c r="W192" s="2"/>
      <c r="X192" s="2"/>
      <c r="Y192" s="2"/>
      <c r="Z192" s="2"/>
      <c r="AA192" s="15"/>
      <c r="AB192" s="15"/>
      <c r="AC192" s="15"/>
      <c r="AD192" s="2"/>
      <c r="AE192" s="2"/>
      <c r="AF192" s="2"/>
      <c r="AG192" s="2"/>
      <c r="AH192" s="2"/>
      <c r="AI192" s="15"/>
      <c r="AJ192" s="15"/>
      <c r="AK192" s="2"/>
      <c r="AL192" s="15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2:123" customFormat="false" ht="12" customHeight="1">
      <c r="B193" s="78" t="s">
        <v>26</v>
      </c>
      <c r="C193" s="79">
        <f>A!J227</f>
        <v>2.77</v>
      </c>
      <c r="D193" s="79">
        <f>A!D227</f>
        <v>2.734</v>
      </c>
      <c r="E193" s="79">
        <f>A!C227</f>
        <v>2.9150999999999998</v>
      </c>
      <c r="F193" s="79">
        <f>A!B227</f>
        <v>2.8540000000000001</v>
      </c>
      <c r="G193" s="79">
        <f>A!K227</f>
        <v>2.7713544227357225</v>
      </c>
      <c r="H193" s="79">
        <f>A!E227</f>
        <v>2.7974300000000301</v>
      </c>
      <c r="I193" s="80">
        <f>A!F227</f>
        <v>2.7996008201671501</v>
      </c>
      <c r="J193" s="79">
        <f t="shared" si="57"/>
        <v>2.734</v>
      </c>
      <c r="K193" s="79">
        <f t="shared" si="58"/>
        <v>2.9150999999999998</v>
      </c>
      <c r="L193" s="50">
        <f t="shared" si="59"/>
        <v>6.5849066621663288E-2</v>
      </c>
      <c r="M193" s="79">
        <f>A!G227</f>
        <v>2.7502288079573298</v>
      </c>
      <c r="N193" s="79">
        <f>A!H227</f>
        <v>2.77</v>
      </c>
      <c r="O193" s="80">
        <f>A!I227</f>
        <v>2.77</v>
      </c>
      <c r="Q193" s="296" t="str">
        <f>A!L227</f>
        <v/>
      </c>
      <c r="R193" s="2"/>
      <c r="S193" s="15"/>
      <c r="T193" s="15"/>
      <c r="U193" s="15"/>
      <c r="V193" s="15"/>
      <c r="W193" s="2"/>
      <c r="X193" s="2"/>
      <c r="Y193" s="2"/>
      <c r="Z193" s="2"/>
      <c r="AA193" s="15"/>
      <c r="AB193" s="15"/>
      <c r="AC193" s="15"/>
      <c r="AD193" s="2"/>
      <c r="AE193" s="2"/>
      <c r="AF193" s="2"/>
      <c r="AG193" s="2"/>
      <c r="AH193" s="2"/>
      <c r="AI193" s="15"/>
      <c r="AJ193" s="15"/>
      <c r="AK193" s="2"/>
      <c r="AL193" s="15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2:123" customFormat="false" ht="12" customHeight="1">
      <c r="B194" s="78" t="s">
        <v>27</v>
      </c>
      <c r="C194" s="79">
        <f>A!J228</f>
        <v>3.62</v>
      </c>
      <c r="D194" s="79">
        <f>A!D228</f>
        <v>3.63</v>
      </c>
      <c r="E194" s="79">
        <f>A!C228</f>
        <v>3.6675</v>
      </c>
      <c r="F194" s="79">
        <f>A!B228</f>
        <v>3.7</v>
      </c>
      <c r="G194" s="79">
        <f>A!K228</f>
        <v>3.6544280052872966</v>
      </c>
      <c r="H194" s="79">
        <f>A!E228</f>
        <v>3.64964000000005</v>
      </c>
      <c r="I194" s="80">
        <f>A!F228</f>
        <v>3.6734126916880601</v>
      </c>
      <c r="J194" s="79">
        <f t="shared" si="57"/>
        <v>3.62</v>
      </c>
      <c r="K194" s="79">
        <f t="shared" si="58"/>
        <v>3.7</v>
      </c>
      <c r="L194" s="50">
        <f t="shared" si="59"/>
        <v>2.2054942144169025E-2</v>
      </c>
      <c r="M194" s="79">
        <f>A!G228</f>
        <v>3.6273049132051698</v>
      </c>
      <c r="N194" s="79">
        <f>A!H228</f>
        <v>3.63</v>
      </c>
      <c r="O194" s="80">
        <f>A!I228</f>
        <v>3.63</v>
      </c>
      <c r="Q194" s="296" t="str">
        <f>A!L228</f>
        <v/>
      </c>
      <c r="R194" s="2"/>
      <c r="S194" s="15"/>
      <c r="T194" s="15"/>
      <c r="U194" s="15"/>
      <c r="V194" s="15"/>
      <c r="W194" s="2"/>
      <c r="X194" s="2"/>
      <c r="Y194" s="2"/>
      <c r="Z194" s="2"/>
      <c r="AA194" s="15"/>
      <c r="AB194" s="15"/>
      <c r="AC194" s="15"/>
      <c r="AD194" s="2"/>
      <c r="AE194" s="2"/>
      <c r="AF194" s="2"/>
      <c r="AG194" s="2"/>
      <c r="AH194" s="2"/>
      <c r="AI194" s="15"/>
      <c r="AJ194" s="15"/>
      <c r="AK194" s="2"/>
      <c r="AL194" s="15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2:123" customFormat="false" ht="12" customHeight="1">
      <c r="B195" s="78" t="s">
        <v>28</v>
      </c>
      <c r="C195" s="79">
        <f>A!J229</f>
        <v>3.84</v>
      </c>
      <c r="D195" s="79">
        <f>A!D229</f>
        <v>3.84</v>
      </c>
      <c r="E195" s="79">
        <f>A!C229</f>
        <v>3.8658000000000001</v>
      </c>
      <c r="F195" s="79">
        <f>A!B229</f>
        <v>3.95</v>
      </c>
      <c r="G195" s="79">
        <f>A!K229</f>
        <v>3.8610830005394114</v>
      </c>
      <c r="H195" s="79">
        <f>A!E229</f>
        <v>3.8451900000000001</v>
      </c>
      <c r="I195" s="80">
        <f>A!F229</f>
        <v>3.8599482126501901</v>
      </c>
      <c r="J195" s="79">
        <f t="shared" si="57"/>
        <v>3.84</v>
      </c>
      <c r="K195" s="79">
        <f t="shared" si="58"/>
        <v>3.95</v>
      </c>
      <c r="L195" s="50">
        <f t="shared" si="59"/>
        <v>2.8698614823836666E-2</v>
      </c>
      <c r="M195" s="79">
        <f>A!G229</f>
        <v>3.8329376060560199</v>
      </c>
      <c r="N195" s="79">
        <f>A!H229</f>
        <v>3.84</v>
      </c>
      <c r="O195" s="80">
        <f>A!I229</f>
        <v>3.84</v>
      </c>
      <c r="Q195" s="296" t="str">
        <f>A!L229</f>
        <v/>
      </c>
      <c r="R195" s="2"/>
      <c r="S195" s="15"/>
      <c r="T195" s="15"/>
      <c r="U195" s="15"/>
      <c r="V195" s="15"/>
      <c r="W195" s="2"/>
      <c r="X195" s="2"/>
      <c r="Y195" s="2"/>
      <c r="Z195" s="2"/>
      <c r="AA195" s="15"/>
      <c r="AB195" s="15"/>
      <c r="AC195" s="15"/>
      <c r="AD195" s="2"/>
      <c r="AE195" s="2"/>
      <c r="AF195" s="2"/>
      <c r="AG195" s="2"/>
      <c r="AH195" s="2"/>
      <c r="AI195" s="15"/>
      <c r="AJ195" s="15"/>
      <c r="AK195" s="2"/>
      <c r="AL195" s="15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2:123" customFormat="false" ht="12" customHeight="1">
      <c r="B196" s="78" t="s">
        <v>29</v>
      </c>
      <c r="C196" s="79">
        <f>A!J230</f>
        <v>2.92</v>
      </c>
      <c r="D196" s="79">
        <f>A!D230</f>
        <v>2.92</v>
      </c>
      <c r="E196" s="79">
        <f>A!C230</f>
        <v>2.9514</v>
      </c>
      <c r="F196" s="79">
        <f>A!B230</f>
        <v>2.9852621001507287</v>
      </c>
      <c r="G196" s="79">
        <f>A!K230</f>
        <v>2.9414504890534494</v>
      </c>
      <c r="H196" s="79">
        <f>A!E230</f>
        <v>2.92570999999998</v>
      </c>
      <c r="I196" s="80">
        <f>A!F230</f>
        <v>2.9449030362171</v>
      </c>
      <c r="J196" s="79">
        <f t="shared" si="57"/>
        <v>2.92</v>
      </c>
      <c r="K196" s="79">
        <f t="shared" si="58"/>
        <v>2.9852621001507287</v>
      </c>
      <c r="L196" s="50">
        <f t="shared" si="59"/>
        <v>2.2277524845719848E-2</v>
      </c>
      <c r="M196" s="79">
        <f>A!G230</f>
        <v>2.9295040900051998</v>
      </c>
      <c r="N196" s="79">
        <f>A!H230</f>
        <v>2.93</v>
      </c>
      <c r="O196" s="80">
        <f>A!I230</f>
        <v>2.93</v>
      </c>
      <c r="Q196" s="296" t="str">
        <f>A!L230</f>
        <v/>
      </c>
      <c r="R196" s="2"/>
      <c r="S196" s="15"/>
      <c r="T196" s="15"/>
      <c r="U196" s="15"/>
      <c r="V196" s="15"/>
      <c r="W196" s="2"/>
      <c r="X196" s="2"/>
      <c r="Y196" s="2"/>
      <c r="Z196" s="2"/>
      <c r="AA196" s="15"/>
      <c r="AB196" s="15"/>
      <c r="AC196" s="15"/>
      <c r="AD196" s="2"/>
      <c r="AE196" s="2"/>
      <c r="AF196" s="2"/>
      <c r="AG196" s="2"/>
      <c r="AH196" s="2"/>
      <c r="AI196" s="15"/>
      <c r="AJ196" s="15"/>
      <c r="AK196" s="2"/>
      <c r="AL196" s="15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2:123" customFormat="false" ht="12" customHeight="1">
      <c r="B197" s="78" t="s">
        <v>30</v>
      </c>
      <c r="C197" s="79">
        <f>A!J231</f>
        <v>3.38</v>
      </c>
      <c r="D197" s="79">
        <f>A!D231</f>
        <v>3.39</v>
      </c>
      <c r="E197" s="79">
        <f>A!C231</f>
        <v>3.4422999999999999</v>
      </c>
      <c r="F197" s="79">
        <f>A!B231</f>
        <v>3.4769999999999999</v>
      </c>
      <c r="G197" s="79">
        <f>A!K231</f>
        <v>3.3950820364286098</v>
      </c>
      <c r="H197" s="79">
        <f>A!E231</f>
        <v>3.3943899999999698</v>
      </c>
      <c r="I197" s="80">
        <f>A!F231</f>
        <v>3.4032808099169598</v>
      </c>
      <c r="J197" s="79">
        <f t="shared" si="57"/>
        <v>3.38</v>
      </c>
      <c r="K197" s="79">
        <f t="shared" si="58"/>
        <v>3.4769999999999999</v>
      </c>
      <c r="L197" s="50">
        <f t="shared" si="59"/>
        <v>2.8807576355415809E-2</v>
      </c>
      <c r="M197" s="79">
        <f>A!G231</f>
        <v>3.36716976128969</v>
      </c>
      <c r="N197" s="79">
        <f>A!H231</f>
        <v>3.39</v>
      </c>
      <c r="O197" s="80">
        <f>A!I231</f>
        <v>3.39</v>
      </c>
      <c r="Q197" s="296" t="str">
        <f>A!L231</f>
        <v/>
      </c>
      <c r="R197" s="2"/>
      <c r="S197" s="15"/>
      <c r="T197" s="15"/>
      <c r="U197" s="15"/>
      <c r="V197" s="15"/>
      <c r="W197" s="2"/>
      <c r="X197" s="2"/>
      <c r="Y197" s="2"/>
      <c r="Z197" s="2"/>
      <c r="AA197" s="15"/>
      <c r="AB197" s="15"/>
      <c r="AC197" s="15"/>
      <c r="AD197" s="2"/>
      <c r="AE197" s="2"/>
      <c r="AF197" s="2"/>
      <c r="AG197" s="2"/>
      <c r="AH197" s="2"/>
      <c r="AI197" s="15"/>
      <c r="AJ197" s="15"/>
      <c r="AK197" s="2"/>
      <c r="AL197" s="15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2:123" customFormat="false" ht="12" customHeight="1">
      <c r="B198" s="78" t="s">
        <v>31</v>
      </c>
      <c r="C198" s="79">
        <f>A!J232</f>
        <v>4.04</v>
      </c>
      <c r="D198" s="79">
        <f>A!D232</f>
        <v>4.04</v>
      </c>
      <c r="E198" s="79">
        <f>A!C232</f>
        <v>4.0842000000000001</v>
      </c>
      <c r="F198" s="79">
        <f>A!B232</f>
        <v>4.0259999999999998</v>
      </c>
      <c r="G198" s="79">
        <f>A!K232</f>
        <v>4.0431961493653716</v>
      </c>
      <c r="H198" s="79">
        <f>A!E232</f>
        <v>4.0472100000000202</v>
      </c>
      <c r="I198" s="80">
        <f>A!F232</f>
        <v>4.0550284761080899</v>
      </c>
      <c r="J198" s="79">
        <f t="shared" si="57"/>
        <v>4.0259999999999998</v>
      </c>
      <c r="K198" s="79">
        <f t="shared" si="58"/>
        <v>4.0842000000000001</v>
      </c>
      <c r="L198" s="50">
        <f t="shared" si="59"/>
        <v>1.4397640282176783E-2</v>
      </c>
      <c r="M198" s="79">
        <f>A!G232</f>
        <v>4.0423290802762697</v>
      </c>
      <c r="N198" s="79">
        <f>A!H232</f>
        <v>4.04</v>
      </c>
      <c r="O198" s="80">
        <f>A!I232</f>
        <v>4.04</v>
      </c>
      <c r="Q198" s="296" t="str">
        <f>A!L232</f>
        <v/>
      </c>
      <c r="R198" s="2"/>
      <c r="S198" s="15"/>
      <c r="T198" s="15"/>
      <c r="U198" s="15"/>
      <c r="V198" s="15"/>
      <c r="W198" s="2"/>
      <c r="X198" s="2"/>
      <c r="Y198" s="2"/>
      <c r="Z198" s="2"/>
      <c r="AA198" s="15"/>
      <c r="AB198" s="15"/>
      <c r="AC198" s="15"/>
      <c r="AD198" s="2"/>
      <c r="AE198" s="2"/>
      <c r="AF198" s="2"/>
      <c r="AG198" s="2"/>
      <c r="AH198" s="2"/>
      <c r="AI198" s="15"/>
      <c r="AJ198" s="15"/>
      <c r="AK198" s="2"/>
      <c r="AL198" s="1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2:123" customFormat="false" ht="12" customHeight="1">
      <c r="B199" s="78" t="s">
        <v>32</v>
      </c>
      <c r="C199" s="79">
        <f>A!J233</f>
        <v>2.85</v>
      </c>
      <c r="D199" s="79">
        <f>A!D233</f>
        <v>2.85</v>
      </c>
      <c r="E199" s="79">
        <f>A!C233</f>
        <v>2.8744000000000001</v>
      </c>
      <c r="F199" s="79">
        <f>A!B233</f>
        <v>2.8230338036558296</v>
      </c>
      <c r="G199" s="79">
        <f>A!K233</f>
        <v>2.8520807826707606</v>
      </c>
      <c r="H199" s="79">
        <f>A!E233</f>
        <v>2.8512499999999799</v>
      </c>
      <c r="I199" s="80">
        <f>A!F233</f>
        <v>2.8574482834050898</v>
      </c>
      <c r="J199" s="79">
        <f t="shared" si="57"/>
        <v>2.8230338036558296</v>
      </c>
      <c r="K199" s="79">
        <f t="shared" si="58"/>
        <v>2.8744000000000001</v>
      </c>
      <c r="L199" s="50">
        <f t="shared" si="59"/>
        <v>1.8049829403946553E-2</v>
      </c>
      <c r="M199" s="79">
        <f>A!G233</f>
        <v>2.84579954716577</v>
      </c>
      <c r="N199" s="79">
        <f>A!H233</f>
        <v>2.85</v>
      </c>
      <c r="O199" s="80">
        <f>A!I233</f>
        <v>2.85</v>
      </c>
      <c r="Q199" s="296" t="str">
        <f>A!L233</f>
        <v/>
      </c>
      <c r="R199" s="2"/>
      <c r="S199" s="15"/>
      <c r="T199" s="15"/>
      <c r="U199" s="15"/>
      <c r="V199" s="15"/>
      <c r="W199" s="2"/>
      <c r="X199" s="2"/>
      <c r="Y199" s="2"/>
      <c r="Z199" s="2"/>
      <c r="AA199" s="15"/>
      <c r="AB199" s="15"/>
      <c r="AC199" s="15"/>
      <c r="AD199" s="2"/>
      <c r="AE199" s="2"/>
      <c r="AF199" s="2"/>
      <c r="AG199" s="2"/>
      <c r="AH199" s="2"/>
      <c r="AI199" s="15"/>
      <c r="AJ199" s="15"/>
      <c r="AK199" s="2"/>
      <c r="AL199" s="1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2:123" customFormat="false" ht="12" customHeight="1">
      <c r="B200" s="78" t="s">
        <v>33</v>
      </c>
      <c r="C200" s="79">
        <f>A!J234</f>
        <v>3.41</v>
      </c>
      <c r="D200" s="79">
        <f>A!D234</f>
        <v>3.41</v>
      </c>
      <c r="E200" s="79">
        <f>A!C234</f>
        <v>3.4864999999999999</v>
      </c>
      <c r="F200" s="79">
        <f>A!B234</f>
        <v>3.4569999999999999</v>
      </c>
      <c r="G200" s="79">
        <f>A!K234</f>
        <v>3.3941769476797323</v>
      </c>
      <c r="H200" s="79">
        <f>A!E234</f>
        <v>3.4095900000000099</v>
      </c>
      <c r="I200" s="80">
        <f>A!F234</f>
        <v>3.4047553373259101</v>
      </c>
      <c r="J200" s="79">
        <f t="shared" si="57"/>
        <v>3.3941769476797323</v>
      </c>
      <c r="K200" s="79">
        <f t="shared" si="58"/>
        <v>3.4864999999999999</v>
      </c>
      <c r="L200" s="50">
        <f t="shared" si="59"/>
        <v>2.726211442340443E-2</v>
      </c>
      <c r="M200" s="79">
        <f>A!G234</f>
        <v>3.3864963988636401</v>
      </c>
      <c r="N200" s="79">
        <f>A!H234</f>
        <v>3.41</v>
      </c>
      <c r="O200" s="80">
        <f>A!I234</f>
        <v>3.41</v>
      </c>
      <c r="Q200" s="296" t="str">
        <f>A!L234</f>
        <v/>
      </c>
      <c r="R200" s="2"/>
      <c r="S200" s="15"/>
      <c r="T200" s="15"/>
      <c r="U200" s="15"/>
      <c r="V200" s="15"/>
      <c r="W200" s="2"/>
      <c r="X200" s="2"/>
      <c r="Y200" s="2"/>
      <c r="Z200" s="2"/>
      <c r="AA200" s="15"/>
      <c r="AB200" s="15"/>
      <c r="AC200" s="15"/>
      <c r="AD200" s="2"/>
      <c r="AE200" s="2"/>
      <c r="AF200" s="2"/>
      <c r="AG200" s="2"/>
      <c r="AH200" s="2"/>
      <c r="AI200" s="15"/>
      <c r="AJ200" s="15"/>
      <c r="AK200" s="2"/>
      <c r="AL200" s="1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2:123" customFormat="false" ht="12" customHeight="1">
      <c r="B201" s="78" t="s">
        <v>34</v>
      </c>
      <c r="C201" s="79">
        <f>A!J235</f>
        <v>2.31</v>
      </c>
      <c r="D201" s="79">
        <f>A!D235</f>
        <v>2.31</v>
      </c>
      <c r="E201" s="79">
        <f>A!C235</f>
        <v>2.3597999999999999</v>
      </c>
      <c r="F201" s="79">
        <f>A!B235</f>
        <v>2.3370000000000002</v>
      </c>
      <c r="G201" s="79">
        <f>A!K235</f>
        <v>2.3032699024559991</v>
      </c>
      <c r="H201" s="79">
        <f>A!E235</f>
        <v>2.3157799999999802</v>
      </c>
      <c r="I201" s="80">
        <f>A!F235</f>
        <v>2.3053574539341302</v>
      </c>
      <c r="J201" s="79">
        <f t="shared" si="57"/>
        <v>2.3032699024559991</v>
      </c>
      <c r="K201" s="79">
        <f t="shared" si="58"/>
        <v>2.3597999999999999</v>
      </c>
      <c r="L201" s="50">
        <f t="shared" si="59"/>
        <v>2.463845089624692E-2</v>
      </c>
      <c r="M201" s="79">
        <f>A!G235</f>
        <v>2.2943852185370899</v>
      </c>
      <c r="N201" s="79">
        <f>A!H235</f>
        <v>2.31</v>
      </c>
      <c r="O201" s="80">
        <f>A!I235</f>
        <v>2.31</v>
      </c>
      <c r="Q201" s="296" t="str">
        <f>A!L235</f>
        <v/>
      </c>
      <c r="R201" s="2"/>
      <c r="S201" s="15"/>
      <c r="T201" s="15"/>
      <c r="U201" s="15"/>
      <c r="V201" s="15"/>
      <c r="W201" s="2"/>
      <c r="X201" s="2"/>
      <c r="Y201" s="2"/>
      <c r="Z201" s="2"/>
      <c r="AA201" s="15"/>
      <c r="AB201" s="15"/>
      <c r="AC201" s="15"/>
      <c r="AD201" s="2"/>
      <c r="AE201" s="2"/>
      <c r="AF201" s="2"/>
      <c r="AG201" s="2"/>
      <c r="AH201" s="2"/>
      <c r="AI201" s="15"/>
      <c r="AJ201" s="15"/>
      <c r="AK201" s="2"/>
      <c r="AL201" s="1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2:123" customFormat="false" ht="12" customHeight="1" thickBot="1">
      <c r="B202" s="81" t="s">
        <v>35</v>
      </c>
      <c r="C202" s="82">
        <f>A!J236</f>
        <v>3.62</v>
      </c>
      <c r="D202" s="82">
        <f>A!D236</f>
        <v>3.61</v>
      </c>
      <c r="E202" s="82">
        <f>A!C236</f>
        <v>3.6677</v>
      </c>
      <c r="F202" s="82">
        <f>A!B236</f>
        <v>3.7080000000000002</v>
      </c>
      <c r="G202" s="83">
        <f>A!K236</f>
        <v>3.6470869932538577</v>
      </c>
      <c r="H202" s="82">
        <f>A!E236</f>
        <v>3.61016</v>
      </c>
      <c r="I202" s="84">
        <f>A!F236</f>
        <v>3.6101593374723899</v>
      </c>
      <c r="J202" s="82">
        <f t="shared" si="57"/>
        <v>3.61</v>
      </c>
      <c r="K202" s="82">
        <f t="shared" si="58"/>
        <v>3.7080000000000002</v>
      </c>
      <c r="L202" s="51">
        <f t="shared" si="59"/>
        <v>2.7067233621583087E-2</v>
      </c>
      <c r="M202" s="82">
        <f>A!G236</f>
        <v>3.6206138155861001</v>
      </c>
      <c r="N202" s="82">
        <f>A!H236</f>
        <v>3.62</v>
      </c>
      <c r="O202" s="84">
        <f>A!I236</f>
        <v>3.62</v>
      </c>
      <c r="Q202" s="296" t="str">
        <f>A!L236</f>
        <v/>
      </c>
      <c r="R202" s="2"/>
      <c r="S202" s="15"/>
      <c r="T202" s="15"/>
      <c r="U202" s="15"/>
      <c r="V202" s="15"/>
      <c r="W202" s="2"/>
      <c r="X202" s="2"/>
      <c r="Y202" s="2"/>
      <c r="Z202" s="2"/>
      <c r="AA202" s="15"/>
      <c r="AB202" s="15"/>
      <c r="AC202" s="15"/>
      <c r="AD202" s="2"/>
      <c r="AE202" s="2"/>
      <c r="AF202" s="2"/>
      <c r="AG202" s="2"/>
      <c r="AH202" s="2"/>
      <c r="AI202" s="15"/>
      <c r="AJ202" s="15"/>
      <c r="AK202" s="2"/>
      <c r="AL202" s="1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2:123" customFormat="false" ht="12" customHeight="1" thickTop="1">
      <c r="B203" s="52" t="s">
        <v>73</v>
      </c>
      <c r="C203" s="38"/>
      <c r="D203" s="38"/>
      <c r="E203" s="38"/>
      <c r="F203" s="38"/>
      <c r="G203" s="38"/>
      <c r="H203" s="38"/>
      <c r="I203" s="45"/>
      <c r="J203" s="40" t="s">
        <v>152</v>
      </c>
      <c r="K203" s="38"/>
      <c r="L203" s="50"/>
      <c r="M203" s="38"/>
      <c r="N203" s="38"/>
      <c r="O203" s="45"/>
      <c r="Q203" s="293">
        <f>YourData!$J$5</f>
        <v>40179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2:123" customFormat="false" ht="12" customHeight="1">
      <c r="B204" s="42"/>
      <c r="C204" s="43" t="s">
        <v>41</v>
      </c>
      <c r="D204" s="43" t="s">
        <v>153</v>
      </c>
      <c r="E204" s="43" t="s">
        <v>154</v>
      </c>
      <c r="F204" s="43" t="s">
        <v>154</v>
      </c>
      <c r="G204" s="43" t="s">
        <v>42</v>
      </c>
      <c r="H204" s="43" t="s">
        <v>155</v>
      </c>
      <c r="I204" s="44" t="s">
        <v>156</v>
      </c>
      <c r="J204" s="38"/>
      <c r="K204" s="38"/>
      <c r="L204" s="44" t="s">
        <v>157</v>
      </c>
      <c r="M204" s="38"/>
      <c r="N204" s="38" t="s">
        <v>158</v>
      </c>
      <c r="O204" s="45"/>
      <c r="Q204" s="291" t="str">
        <f>A!$L$21</f>
        <v>Tested Prg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2:123" customFormat="false" ht="12" customHeight="1">
      <c r="B205" s="46"/>
      <c r="C205" s="47" t="s">
        <v>159</v>
      </c>
      <c r="D205" s="47" t="s">
        <v>159</v>
      </c>
      <c r="E205" s="47" t="s">
        <v>61</v>
      </c>
      <c r="F205" s="47" t="s">
        <v>43</v>
      </c>
      <c r="G205" s="47" t="s">
        <v>160</v>
      </c>
      <c r="H205" s="47" t="s">
        <v>161</v>
      </c>
      <c r="I205" s="48" t="s">
        <v>161</v>
      </c>
      <c r="J205" s="47" t="s">
        <v>162</v>
      </c>
      <c r="K205" s="47" t="s">
        <v>163</v>
      </c>
      <c r="L205" s="48" t="s">
        <v>164</v>
      </c>
      <c r="M205" s="47" t="s">
        <v>161</v>
      </c>
      <c r="N205" s="47" t="s">
        <v>49</v>
      </c>
      <c r="O205" s="48" t="s">
        <v>50</v>
      </c>
      <c r="Q205" s="292" t="str">
        <f>A!$L$22</f>
        <v>Org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2:123" customFormat="false" ht="12" customHeight="1">
      <c r="B206" s="78" t="s">
        <v>22</v>
      </c>
      <c r="C206" s="85">
        <f>A!J406</f>
        <v>0</v>
      </c>
      <c r="D206" s="85">
        <f>A!D406</f>
        <v>8.3717036416901627E-4</v>
      </c>
      <c r="E206" s="85">
        <f>A!C406</f>
        <v>1.5062294272547483E-3</v>
      </c>
      <c r="F206" s="85">
        <f>A!B406</f>
        <v>1.2466712636305796E-3</v>
      </c>
      <c r="G206" s="85">
        <f>A!K406</f>
        <v>2.6072134488801147E-3</v>
      </c>
      <c r="H206" s="85">
        <f>A!E406</f>
        <v>0</v>
      </c>
      <c r="I206" s="86">
        <f>A!F406</f>
        <v>0</v>
      </c>
      <c r="J206" s="85">
        <f t="shared" ref="J206:J219" si="60">MINA(C206:I206)</f>
        <v>0</v>
      </c>
      <c r="K206" s="85">
        <f t="shared" ref="K206:K219" si="61">MAXA(C206:I206)</f>
        <v>2.6072134488801147E-3</v>
      </c>
      <c r="L206" s="86"/>
      <c r="M206" s="85">
        <f>A!G406</f>
        <v>0</v>
      </c>
      <c r="N206" s="85" t="str">
        <f>A!H406</f>
        <v/>
      </c>
      <c r="O206" s="86">
        <f>A!I406</f>
        <v>1.2552301255238033E-4</v>
      </c>
      <c r="Q206" s="297" t="str">
        <f>A!L406</f>
        <v/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2:123" customFormat="false" ht="12" customHeight="1">
      <c r="B207" s="78" t="s">
        <v>23</v>
      </c>
      <c r="C207" s="85">
        <f>A!J407</f>
        <v>0</v>
      </c>
      <c r="D207" s="85">
        <f>A!D407</f>
        <v>1.0472770795930623E-2</v>
      </c>
      <c r="E207" s="85">
        <f>A!C407</f>
        <v>1.7378068171962624E-3</v>
      </c>
      <c r="F207" s="85">
        <f>A!B407</f>
        <v>1.171431334622825E-3</v>
      </c>
      <c r="G207" s="85">
        <f>A!K407</f>
        <v>2.773085255190981E-3</v>
      </c>
      <c r="H207" s="85">
        <f>A!E407</f>
        <v>0</v>
      </c>
      <c r="I207" s="86">
        <f>A!F407</f>
        <v>1.0591988786197744E-2</v>
      </c>
      <c r="J207" s="85">
        <f t="shared" si="60"/>
        <v>0</v>
      </c>
      <c r="K207" s="85">
        <f t="shared" si="61"/>
        <v>1.0591988786197744E-2</v>
      </c>
      <c r="L207" s="86"/>
      <c r="M207" s="85">
        <f>A!G407</f>
        <v>0</v>
      </c>
      <c r="N207" s="85" t="str">
        <f>A!H407</f>
        <v/>
      </c>
      <c r="O207" s="86">
        <f>A!I407</f>
        <v>3.8461538461540798E-4</v>
      </c>
      <c r="Q207" s="297" t="str">
        <f>A!L407</f>
        <v/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2:123" customFormat="false" ht="12" customHeight="1">
      <c r="B208" s="78" t="s">
        <v>24</v>
      </c>
      <c r="C208" s="85">
        <f>A!J408</f>
        <v>0</v>
      </c>
      <c r="D208" s="85">
        <f>A!D408</f>
        <v>3.6211699164345129E-3</v>
      </c>
      <c r="E208" s="85">
        <f>A!C408</f>
        <v>7.9758432718113434E-4</v>
      </c>
      <c r="F208" s="85">
        <f>A!B408</f>
        <v>1.1040574109853721E-3</v>
      </c>
      <c r="G208" s="85">
        <f>A!K408</f>
        <v>2.7414562648977714E-3</v>
      </c>
      <c r="H208" s="85">
        <f>A!E408</f>
        <v>0</v>
      </c>
      <c r="I208" s="86">
        <f>A!F408</f>
        <v>1.2271106956412344E-2</v>
      </c>
      <c r="J208" s="85">
        <f t="shared" si="60"/>
        <v>0</v>
      </c>
      <c r="K208" s="85">
        <f t="shared" si="61"/>
        <v>1.2271106956412344E-2</v>
      </c>
      <c r="L208" s="86"/>
      <c r="M208" s="85">
        <f>A!G408</f>
        <v>0</v>
      </c>
      <c r="N208" s="85" t="str">
        <f>A!H408</f>
        <v/>
      </c>
      <c r="O208" s="86">
        <f>A!I408</f>
        <v>3.0640668523679694E-4</v>
      </c>
      <c r="Q208" s="297" t="str">
        <f>A!L408</f>
        <v/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2:123" customFormat="false" ht="12" customHeight="1">
      <c r="B209" s="78" t="s">
        <v>25</v>
      </c>
      <c r="C209" s="85">
        <f>A!J409</f>
        <v>0</v>
      </c>
      <c r="D209" s="85">
        <f>A!D409</f>
        <v>3.8239916186485048E-2</v>
      </c>
      <c r="E209" s="85">
        <f>A!C409</f>
        <v>1.2602126366950213E-2</v>
      </c>
      <c r="F209" s="85">
        <f>A!B409</f>
        <v>8.7045570916539309E-3</v>
      </c>
      <c r="G209" s="85">
        <f>A!K409</f>
        <v>3.7428093596749753E-3</v>
      </c>
      <c r="H209" s="85">
        <f>A!E409</f>
        <v>0</v>
      </c>
      <c r="I209" s="86">
        <f>A!F409</f>
        <v>0.17198141493052979</v>
      </c>
      <c r="J209" s="85">
        <f t="shared" si="60"/>
        <v>0</v>
      </c>
      <c r="K209" s="85">
        <f t="shared" si="61"/>
        <v>0.17198141493052979</v>
      </c>
      <c r="L209" s="86"/>
      <c r="M209" s="85">
        <f>A!G409</f>
        <v>0</v>
      </c>
      <c r="N209" s="85" t="str">
        <f>A!H409</f>
        <v/>
      </c>
      <c r="O209" s="86">
        <f>A!I409</f>
        <v>-5.2356020942402616E-5</v>
      </c>
      <c r="Q209" s="297" t="str">
        <f>A!L409</f>
        <v/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2:123" customFormat="false" ht="12" customHeight="1">
      <c r="B210" s="78" t="s">
        <v>26</v>
      </c>
      <c r="C210" s="85">
        <f>A!J410</f>
        <v>0</v>
      </c>
      <c r="D210" s="85">
        <f>A!D410</f>
        <v>5.5961960497439657E-2</v>
      </c>
      <c r="E210" s="85">
        <f>A!C410</f>
        <v>1.0989348564371781E-2</v>
      </c>
      <c r="F210" s="85">
        <f>A!B410</f>
        <v>1.8920812894183694E-2</v>
      </c>
      <c r="G210" s="85">
        <f>A!K410</f>
        <v>3.8003933362935134E-3</v>
      </c>
      <c r="H210" s="85">
        <f>A!E410</f>
        <v>0</v>
      </c>
      <c r="I210" s="86">
        <f>A!F410</f>
        <v>0.20432642260621531</v>
      </c>
      <c r="J210" s="85">
        <f t="shared" si="60"/>
        <v>0</v>
      </c>
      <c r="K210" s="85">
        <f t="shared" si="61"/>
        <v>0.20432642260621531</v>
      </c>
      <c r="L210" s="86"/>
      <c r="M210" s="85">
        <f>A!G410</f>
        <v>0</v>
      </c>
      <c r="N210" s="85" t="str">
        <f>A!H410</f>
        <v/>
      </c>
      <c r="O210" s="86">
        <f>A!I410</f>
        <v>3.6101083032406836E-5</v>
      </c>
      <c r="Q210" s="297" t="str">
        <f>A!L410</f>
        <v/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2:123" customFormat="false" ht="12" customHeight="1">
      <c r="B211" s="78" t="s">
        <v>27</v>
      </c>
      <c r="C211" s="85">
        <f>A!J411</f>
        <v>2.7624309392264602E-3</v>
      </c>
      <c r="D211" s="85">
        <f>A!D411</f>
        <v>2.75482093663906E-3</v>
      </c>
      <c r="E211" s="85">
        <f>A!C411</f>
        <v>1.4673919563735088E-3</v>
      </c>
      <c r="F211" s="85">
        <f>A!B411</f>
        <v>4.8648648648649288E-3</v>
      </c>
      <c r="G211" s="85">
        <f>A!K411</f>
        <v>1.0553261204069667E-2</v>
      </c>
      <c r="H211" s="85">
        <f>A!E411</f>
        <v>0</v>
      </c>
      <c r="I211" s="86">
        <f>A!F411</f>
        <v>9.275937526151419E-3</v>
      </c>
      <c r="J211" s="85">
        <f t="shared" si="60"/>
        <v>0</v>
      </c>
      <c r="K211" s="85">
        <f t="shared" si="61"/>
        <v>1.0553261204069667E-2</v>
      </c>
      <c r="L211" s="86"/>
      <c r="M211" s="85">
        <f>A!G411</f>
        <v>0</v>
      </c>
      <c r="N211" s="85" t="str">
        <f>A!H411</f>
        <v/>
      </c>
      <c r="O211" s="86">
        <f>A!I411</f>
        <v>9.6418732782376881E-4</v>
      </c>
      <c r="Q211" s="297" t="str">
        <f>A!L411</f>
        <v/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2:123" customFormat="false" ht="12" customHeight="1">
      <c r="B212" s="78" t="s">
        <v>28</v>
      </c>
      <c r="C212" s="85">
        <f>A!J412</f>
        <v>2.6041666666666114E-3</v>
      </c>
      <c r="D212" s="85">
        <f>A!D412</f>
        <v>5.2083333333333382E-3</v>
      </c>
      <c r="E212" s="85">
        <f>A!C412</f>
        <v>1.0614387707589845E-3</v>
      </c>
      <c r="F212" s="85">
        <f>A!B412</f>
        <v>3.2911392405063039E-3</v>
      </c>
      <c r="G212" s="85">
        <f>A!K412</f>
        <v>1.1024491225244236E-2</v>
      </c>
      <c r="H212" s="85">
        <f>A!E412</f>
        <v>0</v>
      </c>
      <c r="I212" s="86">
        <f>A!F412</f>
        <v>1.0192560945875367E-2</v>
      </c>
      <c r="J212" s="85">
        <f t="shared" si="60"/>
        <v>0</v>
      </c>
      <c r="K212" s="85">
        <f t="shared" si="61"/>
        <v>1.1024491225244236E-2</v>
      </c>
      <c r="L212" s="86"/>
      <c r="M212" s="85">
        <f>A!G412</f>
        <v>0</v>
      </c>
      <c r="N212" s="85" t="str">
        <f>A!H412</f>
        <v/>
      </c>
      <c r="O212" s="86">
        <f>A!I412</f>
        <v>2.6041666666663799E-4</v>
      </c>
      <c r="Q212" s="297" t="str">
        <f>A!L412</f>
        <v/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2:123" customFormat="false" ht="12" customHeight="1">
      <c r="B213" s="78" t="s">
        <v>29</v>
      </c>
      <c r="C213" s="85">
        <f>A!J413</f>
        <v>1.027397260273966E-2</v>
      </c>
      <c r="D213" s="85">
        <f>A!D413</f>
        <v>3.4246575342466545E-3</v>
      </c>
      <c r="E213" s="85">
        <f>A!C413</f>
        <v>1.2002134580198639E-3</v>
      </c>
      <c r="F213" s="85">
        <f>A!B413</f>
        <v>2.6798316970547006E-3</v>
      </c>
      <c r="G213" s="85">
        <f>A!K413</f>
        <v>1.1921466864934066E-2</v>
      </c>
      <c r="H213" s="85">
        <f>A!E413</f>
        <v>0</v>
      </c>
      <c r="I213" s="86">
        <f>A!F413</f>
        <v>8.4429029948941588E-3</v>
      </c>
      <c r="J213" s="85">
        <f t="shared" si="60"/>
        <v>0</v>
      </c>
      <c r="K213" s="85">
        <f t="shared" si="61"/>
        <v>1.1921466864934066E-2</v>
      </c>
      <c r="L213" s="86"/>
      <c r="M213" s="85">
        <f>A!G413</f>
        <v>0</v>
      </c>
      <c r="N213" s="85" t="str">
        <f>A!H413</f>
        <v/>
      </c>
      <c r="O213" s="86">
        <f>A!I413</f>
        <v>3.0716723549477094E-4</v>
      </c>
      <c r="Q213" s="297" t="str">
        <f>A!L413</f>
        <v/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2:123" customFormat="false" ht="12" customHeight="1">
      <c r="B214" s="78" t="s">
        <v>30</v>
      </c>
      <c r="C214" s="85">
        <f>A!J414</f>
        <v>0</v>
      </c>
      <c r="D214" s="85">
        <f>A!D414</f>
        <v>5.8997050147492677E-3</v>
      </c>
      <c r="E214" s="85">
        <f>A!C414</f>
        <v>2.146617087412434E-3</v>
      </c>
      <c r="F214" s="85">
        <f>A!B414</f>
        <v>4.0264595916018955E-3</v>
      </c>
      <c r="G214" s="85">
        <f>A!K414</f>
        <v>1.5182551632220669E-2</v>
      </c>
      <c r="H214" s="85">
        <f>A!E414</f>
        <v>0</v>
      </c>
      <c r="I214" s="86">
        <f>A!F414</f>
        <v>4.3443649198973172E-2</v>
      </c>
      <c r="J214" s="85">
        <f t="shared" si="60"/>
        <v>0</v>
      </c>
      <c r="K214" s="85">
        <f t="shared" si="61"/>
        <v>4.3443649198973172E-2</v>
      </c>
      <c r="L214" s="86"/>
      <c r="M214" s="85">
        <f>A!G414</f>
        <v>0</v>
      </c>
      <c r="N214" s="85" t="str">
        <f>A!H414</f>
        <v/>
      </c>
      <c r="O214" s="86">
        <f>A!I414</f>
        <v>2.6548672566375304E-4</v>
      </c>
      <c r="Q214" s="297" t="str">
        <f>A!L414</f>
        <v/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2:123" customFormat="false" ht="12" customHeight="1">
      <c r="B215" s="78" t="s">
        <v>31</v>
      </c>
      <c r="C215" s="85">
        <f>A!J415</f>
        <v>4.9504950495048447E-3</v>
      </c>
      <c r="D215" s="85">
        <f>A!D415</f>
        <v>2.4752475247524224E-3</v>
      </c>
      <c r="E215" s="85">
        <f>A!C415</f>
        <v>2.3307330688998426E-3</v>
      </c>
      <c r="F215" s="85">
        <f>A!B415</f>
        <v>9.6870342771981383E-3</v>
      </c>
      <c r="G215" s="85">
        <f>A!K415</f>
        <v>2.9330604314412336E-2</v>
      </c>
      <c r="H215" s="85">
        <f>A!E415</f>
        <v>0</v>
      </c>
      <c r="I215" s="86">
        <f>A!F415</f>
        <v>1.1686614575430243E-2</v>
      </c>
      <c r="J215" s="85">
        <f t="shared" si="60"/>
        <v>0</v>
      </c>
      <c r="K215" s="85">
        <f t="shared" si="61"/>
        <v>2.9330604314412336E-2</v>
      </c>
      <c r="L215" s="86"/>
      <c r="M215" s="85">
        <f>A!G415</f>
        <v>0</v>
      </c>
      <c r="N215" s="85" t="str">
        <f>A!H415</f>
        <v/>
      </c>
      <c r="O215" s="86">
        <f>A!I415</f>
        <v>4.9504950495153978E-5</v>
      </c>
      <c r="Q215" s="297" t="str">
        <f>A!L415</f>
        <v/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2:123" customFormat="false" ht="12" customHeight="1">
      <c r="B216" s="78" t="s">
        <v>32</v>
      </c>
      <c r="C216" s="85">
        <f>A!J416</f>
        <v>7.017543859649129E-3</v>
      </c>
      <c r="D216" s="85">
        <f>A!D416</f>
        <v>3.5087719298246421E-3</v>
      </c>
      <c r="E216" s="85">
        <f>A!C416</f>
        <v>2.3596681046479306E-3</v>
      </c>
      <c r="F216" s="85">
        <f>A!B416</f>
        <v>1.0272636467351154E-2</v>
      </c>
      <c r="G216" s="85">
        <f>A!K416</f>
        <v>3.4251659944408222E-2</v>
      </c>
      <c r="H216" s="85">
        <f>A!E416</f>
        <v>0</v>
      </c>
      <c r="I216" s="86">
        <f>A!F416</f>
        <v>9.107765527982729E-3</v>
      </c>
      <c r="J216" s="85">
        <f t="shared" si="60"/>
        <v>0</v>
      </c>
      <c r="K216" s="85">
        <f t="shared" si="61"/>
        <v>3.4251659944408222E-2</v>
      </c>
      <c r="L216" s="86"/>
      <c r="M216" s="85">
        <f>A!G416</f>
        <v>0</v>
      </c>
      <c r="N216" s="85" t="str">
        <f>A!H416</f>
        <v/>
      </c>
      <c r="O216" s="86">
        <f>A!I416</f>
        <v>1.7543859649128666E-4</v>
      </c>
      <c r="Q216" s="297" t="str">
        <f>A!L416</f>
        <v/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2:123" customFormat="false" ht="12" customHeight="1">
      <c r="B217" s="78" t="s">
        <v>33</v>
      </c>
      <c r="C217" s="85">
        <f>A!J417</f>
        <v>0</v>
      </c>
      <c r="D217" s="85">
        <f>A!D417</f>
        <v>2.3460410557184772E-2</v>
      </c>
      <c r="E217" s="85">
        <f>A!C417</f>
        <v>7.1705148429656992E-3</v>
      </c>
      <c r="F217" s="85">
        <f>A!B417</f>
        <v>1.8802429852473226E-2</v>
      </c>
      <c r="G217" s="85">
        <f>A!K417</f>
        <v>3.9562611514274232E-2</v>
      </c>
      <c r="H217" s="85">
        <f>A!E417</f>
        <v>0</v>
      </c>
      <c r="I217" s="86">
        <f>A!F417</f>
        <v>0.10066333965302861</v>
      </c>
      <c r="J217" s="85">
        <f t="shared" si="60"/>
        <v>0</v>
      </c>
      <c r="K217" s="85">
        <f t="shared" si="61"/>
        <v>0.10066333965302861</v>
      </c>
      <c r="L217" s="86"/>
      <c r="M217" s="85">
        <f>A!G417</f>
        <v>0</v>
      </c>
      <c r="N217" s="85" t="str">
        <f>A!H417</f>
        <v/>
      </c>
      <c r="O217" s="86">
        <f>A!I417</f>
        <v>-8.7976539589368005E-5</v>
      </c>
      <c r="Q217" s="297" t="str">
        <f>A!L417</f>
        <v/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2:123" customFormat="false" ht="12" customHeight="1">
      <c r="B218" s="78" t="s">
        <v>34</v>
      </c>
      <c r="C218" s="85">
        <f>A!J418</f>
        <v>0</v>
      </c>
      <c r="D218" s="85">
        <f>A!D418</f>
        <v>1.731601731601733E-2</v>
      </c>
      <c r="E218" s="85">
        <f>A!C418</f>
        <v>7.8107763369777644E-3</v>
      </c>
      <c r="F218" s="85">
        <f>A!B418</f>
        <v>1.6688061617458151E-2</v>
      </c>
      <c r="G218" s="85">
        <f>A!K418</f>
        <v>4.3389019274854841E-2</v>
      </c>
      <c r="H218" s="85">
        <f>A!E418</f>
        <v>0</v>
      </c>
      <c r="I218" s="86">
        <f>A!F418</f>
        <v>8.6060087584807474E-2</v>
      </c>
      <c r="J218" s="85">
        <f t="shared" si="60"/>
        <v>0</v>
      </c>
      <c r="K218" s="85">
        <f t="shared" si="61"/>
        <v>8.6060087584807474E-2</v>
      </c>
      <c r="L218" s="86"/>
      <c r="M218" s="85">
        <f>A!G418</f>
        <v>0</v>
      </c>
      <c r="N218" s="85" t="str">
        <f>A!H418</f>
        <v/>
      </c>
      <c r="O218" s="86">
        <f>A!I418</f>
        <v>1.2987012987001944E-4</v>
      </c>
      <c r="Q218" s="297" t="str">
        <f>A!L418</f>
        <v/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2:123" customFormat="false" ht="12" customHeight="1" thickBot="1">
      <c r="B219" s="81" t="s">
        <v>35</v>
      </c>
      <c r="C219" s="87">
        <f>A!J419</f>
        <v>5.5248618784530436E-3</v>
      </c>
      <c r="D219" s="87">
        <f>A!D419</f>
        <v>0</v>
      </c>
      <c r="E219" s="87">
        <f>A!C419</f>
        <v>-1.2839108978446828E-5</v>
      </c>
      <c r="F219" s="87">
        <f>A!B419</f>
        <v>5.1240560949299156E-3</v>
      </c>
      <c r="G219" s="88">
        <f>A!K419</f>
        <v>1.1968005828199766E-2</v>
      </c>
      <c r="H219" s="87">
        <f>A!E419</f>
        <v>0</v>
      </c>
      <c r="I219" s="89">
        <f>A!F419</f>
        <v>0</v>
      </c>
      <c r="J219" s="87">
        <f t="shared" si="60"/>
        <v>-1.2839108978446828E-5</v>
      </c>
      <c r="K219" s="87">
        <f t="shared" si="61"/>
        <v>1.1968005828199766E-2</v>
      </c>
      <c r="L219" s="89"/>
      <c r="M219" s="87">
        <f>A!G419</f>
        <v>0</v>
      </c>
      <c r="N219" s="87" t="str">
        <f>A!H419</f>
        <v/>
      </c>
      <c r="O219" s="89">
        <f>A!I419</f>
        <v>8.2872928176847788E-5</v>
      </c>
      <c r="Q219" s="298" t="str">
        <f>A!L419</f>
        <v/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2:123" customFormat="false" ht="12" customHeight="1" thickTop="1">
      <c r="B220" s="2"/>
      <c r="C220" s="2"/>
      <c r="D220" s="90" t="s">
        <v>257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33" spans="2:123" customFormat="false" ht="14" customHeight="1" thickBo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52" t="s">
        <v>172</v>
      </c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2:123" customFormat="false" ht="12" customHeight="1" thickTop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34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4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39" t="s">
        <v>64</v>
      </c>
      <c r="BE234" s="40"/>
      <c r="BF234" s="40"/>
      <c r="BG234" s="40"/>
      <c r="BH234" s="40"/>
      <c r="BI234" s="91"/>
      <c r="BJ234" s="91"/>
      <c r="BK234" s="41"/>
      <c r="BL234" s="40" t="s">
        <v>152</v>
      </c>
      <c r="BM234" s="40"/>
      <c r="BN234" s="92"/>
      <c r="BO234" s="93"/>
      <c r="BP234" s="40"/>
      <c r="BQ234" s="41"/>
      <c r="BR234" s="155"/>
      <c r="BS234" s="293">
        <f>YourData!$J$5</f>
        <v>40179</v>
      </c>
      <c r="BT234" s="155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2:123" customFormat="false" ht="12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4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42"/>
      <c r="BE235" s="43" t="s">
        <v>41</v>
      </c>
      <c r="BF235" s="43" t="s">
        <v>153</v>
      </c>
      <c r="BG235" s="43" t="s">
        <v>154</v>
      </c>
      <c r="BH235" s="43" t="s">
        <v>154</v>
      </c>
      <c r="BI235" s="43" t="s">
        <v>42</v>
      </c>
      <c r="BJ235" s="43" t="s">
        <v>155</v>
      </c>
      <c r="BK235" s="44" t="s">
        <v>156</v>
      </c>
      <c r="BL235" s="38"/>
      <c r="BM235" s="38"/>
      <c r="BN235" s="43" t="s">
        <v>157</v>
      </c>
      <c r="BO235" s="42"/>
      <c r="BP235" s="38" t="s">
        <v>158</v>
      </c>
      <c r="BQ235" s="45"/>
      <c r="BR235" s="155"/>
      <c r="BS235" s="291" t="str">
        <f>A!$L$21</f>
        <v>Tested Prg</v>
      </c>
      <c r="BT235" s="173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2:123" customFormat="false" ht="12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46"/>
      <c r="BE236" s="47" t="s">
        <v>159</v>
      </c>
      <c r="BF236" s="47" t="s">
        <v>159</v>
      </c>
      <c r="BG236" s="47" t="s">
        <v>61</v>
      </c>
      <c r="BH236" s="47" t="s">
        <v>43</v>
      </c>
      <c r="BI236" s="47" t="s">
        <v>160</v>
      </c>
      <c r="BJ236" s="47" t="s">
        <v>161</v>
      </c>
      <c r="BK236" s="48" t="s">
        <v>161</v>
      </c>
      <c r="BL236" s="47" t="s">
        <v>162</v>
      </c>
      <c r="BM236" s="47" t="s">
        <v>163</v>
      </c>
      <c r="BN236" s="47" t="s">
        <v>164</v>
      </c>
      <c r="BO236" s="94" t="s">
        <v>161</v>
      </c>
      <c r="BP236" s="47" t="s">
        <v>49</v>
      </c>
      <c r="BQ236" s="48" t="s">
        <v>50</v>
      </c>
      <c r="BR236" s="229"/>
      <c r="BS236" s="292" t="str">
        <f>A!$L$22</f>
        <v>Org</v>
      </c>
      <c r="BT236" s="173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2:123" customFormat="false" ht="12" customHeight="1">
      <c r="B237" s="16"/>
      <c r="C237" s="2"/>
      <c r="D237" s="16"/>
      <c r="E237" s="2"/>
      <c r="F237" s="16"/>
      <c r="G237" s="16"/>
      <c r="H237" s="16"/>
      <c r="I237" s="2"/>
      <c r="J237" s="16"/>
      <c r="K237" s="16"/>
      <c r="L237" s="34"/>
      <c r="M237" s="17"/>
      <c r="N237" s="17"/>
      <c r="O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34"/>
      <c r="AA237" s="2"/>
      <c r="AB237" s="2"/>
      <c r="AC237" s="17"/>
      <c r="AD237" s="2"/>
      <c r="AE237" s="2"/>
      <c r="AF237" s="2"/>
      <c r="AG237" s="2"/>
      <c r="AH237" s="2"/>
      <c r="AI237" s="16"/>
      <c r="AJ237" s="16"/>
      <c r="AK237" s="2"/>
      <c r="AL237" s="1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36" t="s">
        <v>330</v>
      </c>
      <c r="BE237" s="137">
        <f>A!J243</f>
        <v>22.2</v>
      </c>
      <c r="BF237" s="137">
        <f>A!D243</f>
        <v>22.2</v>
      </c>
      <c r="BG237" s="137">
        <f>A!C243</f>
        <v>22.3</v>
      </c>
      <c r="BH237" s="137">
        <f>A!B243</f>
        <v>22.333333333333336</v>
      </c>
      <c r="BI237" s="137">
        <f>A!K243</f>
        <v>22.199912232142839</v>
      </c>
      <c r="BJ237" s="137">
        <f>A!E243</f>
        <v>22.200000000000301</v>
      </c>
      <c r="BK237" s="138">
        <f>A!F243</f>
        <v>22.6345999999998</v>
      </c>
      <c r="BL237" s="137">
        <f t="shared" ref="BL237:BL250" si="62">MINA(BE237:BK237)</f>
        <v>22.199912232142839</v>
      </c>
      <c r="BM237" s="137">
        <f t="shared" ref="BM237:BM250" si="63">MAXA(BE237:BK237)</f>
        <v>22.6345999999998</v>
      </c>
      <c r="BN237" s="139">
        <f t="shared" ref="BN237:BN250" si="64">(BM237-BL237)/BO237</f>
        <v>1.9580530083646869E-2</v>
      </c>
      <c r="BO237" s="136">
        <f>A!G243</f>
        <v>22.2</v>
      </c>
      <c r="BP237" s="137">
        <f>A!H243</f>
        <v>22.2</v>
      </c>
      <c r="BQ237" s="138">
        <f>A!I243</f>
        <v>22.216000000000001</v>
      </c>
      <c r="BR237" s="168"/>
      <c r="BS237" s="299" t="str">
        <f>A!L243</f>
        <v/>
      </c>
      <c r="BT237" s="168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2:123" customFormat="false" ht="12" customHeight="1">
      <c r="B238" s="16"/>
      <c r="C238" s="2"/>
      <c r="D238" s="16"/>
      <c r="E238" s="2"/>
      <c r="F238" s="16"/>
      <c r="G238" s="16"/>
      <c r="H238" s="16"/>
      <c r="I238" s="2"/>
      <c r="J238" s="16"/>
      <c r="K238" s="16"/>
      <c r="L238" s="34"/>
      <c r="M238" s="16"/>
      <c r="N238" s="17"/>
      <c r="O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34"/>
      <c r="AA238" s="2"/>
      <c r="AB238" s="2"/>
      <c r="AC238" s="17"/>
      <c r="AD238" s="2"/>
      <c r="AE238" s="2"/>
      <c r="AF238" s="2"/>
      <c r="AG238" s="2"/>
      <c r="AH238" s="2"/>
      <c r="AI238" s="16"/>
      <c r="AJ238" s="16"/>
      <c r="AK238" s="2"/>
      <c r="AL238" s="1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36" t="s">
        <v>317</v>
      </c>
      <c r="BE238" s="137">
        <f>A!J244</f>
        <v>22.2</v>
      </c>
      <c r="BF238" s="137">
        <f>A!D244</f>
        <v>22.2</v>
      </c>
      <c r="BG238" s="137">
        <f>A!C244</f>
        <v>22.3</v>
      </c>
      <c r="BH238" s="137">
        <f>A!B244</f>
        <v>22.277777777777775</v>
      </c>
      <c r="BI238" s="137">
        <f>A!K244</f>
        <v>22.199883229166648</v>
      </c>
      <c r="BJ238" s="137">
        <f>A!E244</f>
        <v>22.200000000000301</v>
      </c>
      <c r="BK238" s="138">
        <f>A!F244</f>
        <v>22.524170535714301</v>
      </c>
      <c r="BL238" s="137">
        <f t="shared" si="62"/>
        <v>22.199883229166648</v>
      </c>
      <c r="BM238" s="137">
        <f t="shared" si="63"/>
        <v>22.524170535714301</v>
      </c>
      <c r="BN238" s="139">
        <f t="shared" si="64"/>
        <v>1.4607536330975363E-2</v>
      </c>
      <c r="BO238" s="136">
        <f>A!G244</f>
        <v>22.2</v>
      </c>
      <c r="BP238" s="137">
        <f>A!H244</f>
        <v>22.2</v>
      </c>
      <c r="BQ238" s="138">
        <f>A!I244</f>
        <v>22.213999999999999</v>
      </c>
      <c r="BR238" s="168"/>
      <c r="BS238" s="299" t="str">
        <f>A!L244</f>
        <v/>
      </c>
      <c r="BT238" s="168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2:123" customFormat="false" ht="12" customHeight="1">
      <c r="B239" s="16"/>
      <c r="C239" s="2"/>
      <c r="D239" s="16"/>
      <c r="E239" s="2"/>
      <c r="F239" s="16"/>
      <c r="G239" s="16"/>
      <c r="H239" s="16"/>
      <c r="I239" s="2"/>
      <c r="J239" s="16"/>
      <c r="K239" s="16"/>
      <c r="L239" s="34"/>
      <c r="M239" s="16"/>
      <c r="N239" s="17"/>
      <c r="O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34"/>
      <c r="AA239" s="2"/>
      <c r="AB239" s="2"/>
      <c r="AC239" s="17"/>
      <c r="AD239" s="2"/>
      <c r="AE239" s="2"/>
      <c r="AF239" s="2"/>
      <c r="AG239" s="2"/>
      <c r="AH239" s="2"/>
      <c r="AI239" s="16"/>
      <c r="AJ239" s="16"/>
      <c r="AK239" s="2"/>
      <c r="AL239" s="1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36" t="s">
        <v>318</v>
      </c>
      <c r="BE239" s="137">
        <f>A!J245</f>
        <v>26.7</v>
      </c>
      <c r="BF239" s="137">
        <f>A!D245</f>
        <v>26.7</v>
      </c>
      <c r="BG239" s="137">
        <f>A!C245</f>
        <v>26.8</v>
      </c>
      <c r="BH239" s="137">
        <f>A!B245</f>
        <v>26.722222222222218</v>
      </c>
      <c r="BI239" s="137">
        <f>A!K245</f>
        <v>26.700000580357038</v>
      </c>
      <c r="BJ239" s="137">
        <f>A!E245</f>
        <v>26.700000000000301</v>
      </c>
      <c r="BK239" s="138">
        <f>A!F245</f>
        <v>27.078487500000001</v>
      </c>
      <c r="BL239" s="137">
        <f t="shared" si="62"/>
        <v>26.7</v>
      </c>
      <c r="BM239" s="137">
        <f t="shared" si="63"/>
        <v>27.078487500000001</v>
      </c>
      <c r="BN239" s="139">
        <f t="shared" si="64"/>
        <v>1.4175561797752888E-2</v>
      </c>
      <c r="BO239" s="136">
        <f>A!G245</f>
        <v>26.7</v>
      </c>
      <c r="BP239" s="137">
        <f>A!H245</f>
        <v>26.7</v>
      </c>
      <c r="BQ239" s="138">
        <f>A!I245</f>
        <v>26.712</v>
      </c>
      <c r="BR239" s="168"/>
      <c r="BS239" s="299" t="str">
        <f>A!L245</f>
        <v/>
      </c>
      <c r="BT239" s="168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2:123" customFormat="false" ht="12" customHeight="1">
      <c r="B240" s="16"/>
      <c r="C240" s="2"/>
      <c r="D240" s="16"/>
      <c r="E240" s="2"/>
      <c r="F240" s="16"/>
      <c r="G240" s="16"/>
      <c r="H240" s="16"/>
      <c r="I240" s="2"/>
      <c r="J240" s="16"/>
      <c r="K240" s="16"/>
      <c r="L240" s="34"/>
      <c r="M240" s="16"/>
      <c r="N240" s="17"/>
      <c r="O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34"/>
      <c r="AA240" s="2"/>
      <c r="AB240" s="2"/>
      <c r="AC240" s="17"/>
      <c r="AD240" s="2"/>
      <c r="AE240" s="2"/>
      <c r="AF240" s="2"/>
      <c r="AG240" s="2"/>
      <c r="AH240" s="2"/>
      <c r="AI240" s="16"/>
      <c r="AJ240" s="16"/>
      <c r="AK240" s="2"/>
      <c r="AL240" s="1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36" t="s">
        <v>319</v>
      </c>
      <c r="BE240" s="137">
        <f>A!J246</f>
        <v>22.2</v>
      </c>
      <c r="BF240" s="137">
        <f>A!D246</f>
        <v>22.2</v>
      </c>
      <c r="BG240" s="137">
        <f>A!C246</f>
        <v>22.1</v>
      </c>
      <c r="BH240" s="137">
        <f>A!B246</f>
        <v>22.111111111111111</v>
      </c>
      <c r="BI240" s="137">
        <f>A!K246</f>
        <v>22.199994613095036</v>
      </c>
      <c r="BJ240" s="137">
        <f>A!E246</f>
        <v>22.200000000000301</v>
      </c>
      <c r="BK240" s="138">
        <f>A!F246</f>
        <v>21.6377203869048</v>
      </c>
      <c r="BL240" s="137">
        <f t="shared" si="62"/>
        <v>21.6377203869048</v>
      </c>
      <c r="BM240" s="137">
        <f t="shared" si="63"/>
        <v>22.200000000000301</v>
      </c>
      <c r="BN240" s="139">
        <f t="shared" si="64"/>
        <v>2.5327910499797372E-2</v>
      </c>
      <c r="BO240" s="136">
        <f>A!G246</f>
        <v>22.2</v>
      </c>
      <c r="BP240" s="137">
        <f>A!H246</f>
        <v>22.2</v>
      </c>
      <c r="BQ240" s="138">
        <f>A!I246</f>
        <v>22.187000000000001</v>
      </c>
      <c r="BR240" s="168"/>
      <c r="BS240" s="299" t="str">
        <f>A!L246</f>
        <v/>
      </c>
      <c r="BT240" s="168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2:123" customFormat="false" ht="12" customHeight="1">
      <c r="B241" s="16"/>
      <c r="C241" s="2"/>
      <c r="D241" s="16"/>
      <c r="E241" s="2"/>
      <c r="F241" s="16"/>
      <c r="G241" s="16"/>
      <c r="H241" s="16"/>
      <c r="I241" s="2"/>
      <c r="J241" s="16"/>
      <c r="K241" s="16"/>
      <c r="L241" s="34"/>
      <c r="M241" s="16"/>
      <c r="N241" s="17"/>
      <c r="O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34"/>
      <c r="AA241" s="2"/>
      <c r="AB241" s="2"/>
      <c r="AC241" s="17"/>
      <c r="AD241" s="2"/>
      <c r="AE241" s="2"/>
      <c r="AF241" s="2"/>
      <c r="AG241" s="2"/>
      <c r="AH241" s="2"/>
      <c r="AI241" s="16"/>
      <c r="AJ241" s="16"/>
      <c r="AK241" s="2"/>
      <c r="AL241" s="1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36" t="s">
        <v>320</v>
      </c>
      <c r="BE241" s="137">
        <f>A!J247</f>
        <v>22.2</v>
      </c>
      <c r="BF241" s="137">
        <f>A!D247</f>
        <v>22.2</v>
      </c>
      <c r="BG241" s="137">
        <f>A!C247</f>
        <v>22.1</v>
      </c>
      <c r="BH241" s="137">
        <f>A!B247</f>
        <v>22.111111111111111</v>
      </c>
      <c r="BI241" s="137">
        <f>A!K247</f>
        <v>22.199991116071164</v>
      </c>
      <c r="BJ241" s="137">
        <f>A!E247</f>
        <v>22.200000000000301</v>
      </c>
      <c r="BK241" s="138">
        <f>A!F247</f>
        <v>21.509655059523801</v>
      </c>
      <c r="BL241" s="137">
        <f t="shared" si="62"/>
        <v>21.509655059523801</v>
      </c>
      <c r="BM241" s="137">
        <f t="shared" si="63"/>
        <v>22.200000000000301</v>
      </c>
      <c r="BN241" s="139">
        <f t="shared" si="64"/>
        <v>3.1096618940382879E-2</v>
      </c>
      <c r="BO241" s="136">
        <f>A!G247</f>
        <v>22.2</v>
      </c>
      <c r="BP241" s="137">
        <f>A!H247</f>
        <v>22.2</v>
      </c>
      <c r="BQ241" s="138">
        <f>A!I247</f>
        <v>22.184999999999999</v>
      </c>
      <c r="BR241" s="168"/>
      <c r="BS241" s="299" t="str">
        <f>A!L247</f>
        <v/>
      </c>
      <c r="BT241" s="168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2:123" customFormat="false" ht="12" customHeight="1">
      <c r="B242" s="16"/>
      <c r="C242" s="2"/>
      <c r="D242" s="16"/>
      <c r="E242" s="2"/>
      <c r="F242" s="16"/>
      <c r="G242" s="16"/>
      <c r="H242" s="16"/>
      <c r="I242" s="2"/>
      <c r="J242" s="16"/>
      <c r="K242" s="16"/>
      <c r="L242" s="34"/>
      <c r="M242" s="16"/>
      <c r="N242" s="17"/>
      <c r="O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34"/>
      <c r="AA242" s="2"/>
      <c r="AB242" s="2"/>
      <c r="AC242" s="17"/>
      <c r="AD242" s="2"/>
      <c r="AE242" s="2"/>
      <c r="AF242" s="2"/>
      <c r="AG242" s="2"/>
      <c r="AH242" s="2"/>
      <c r="AI242" s="16"/>
      <c r="AJ242" s="16"/>
      <c r="AK242" s="2"/>
      <c r="AL242" s="1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36" t="s">
        <v>321</v>
      </c>
      <c r="BE242" s="137">
        <f>A!J248</f>
        <v>22.2</v>
      </c>
      <c r="BF242" s="137">
        <f>A!D248</f>
        <v>22.2</v>
      </c>
      <c r="BG242" s="137">
        <f>A!C248</f>
        <v>22.3</v>
      </c>
      <c r="BH242" s="137">
        <f>A!B248</f>
        <v>22.333333333333336</v>
      </c>
      <c r="BI242" s="137">
        <f>A!K248</f>
        <v>22.199889985119036</v>
      </c>
      <c r="BJ242" s="137">
        <f>A!E248</f>
        <v>22.200000000000301</v>
      </c>
      <c r="BK242" s="138">
        <f>A!F248</f>
        <v>22.677145089285698</v>
      </c>
      <c r="BL242" s="137">
        <f t="shared" si="62"/>
        <v>22.199889985119036</v>
      </c>
      <c r="BM242" s="137">
        <f t="shared" si="63"/>
        <v>22.677145089285698</v>
      </c>
      <c r="BN242" s="139">
        <f t="shared" si="64"/>
        <v>2.1497977665164973E-2</v>
      </c>
      <c r="BO242" s="136">
        <f>A!G248</f>
        <v>22.2</v>
      </c>
      <c r="BP242" s="137">
        <f>A!H248</f>
        <v>22.2</v>
      </c>
      <c r="BQ242" s="138">
        <f>A!I248</f>
        <v>22.216000000000001</v>
      </c>
      <c r="BR242" s="168"/>
      <c r="BS242" s="299" t="str">
        <f>A!L248</f>
        <v/>
      </c>
      <c r="BT242" s="168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2:123" customFormat="false" ht="12" customHeight="1">
      <c r="B243" s="16"/>
      <c r="C243" s="2"/>
      <c r="D243" s="16"/>
      <c r="E243" s="2"/>
      <c r="F243" s="16"/>
      <c r="G243" s="16"/>
      <c r="H243" s="16"/>
      <c r="I243" s="2"/>
      <c r="J243" s="16"/>
      <c r="K243" s="16"/>
      <c r="L243" s="34"/>
      <c r="M243" s="16"/>
      <c r="N243" s="17"/>
      <c r="O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34"/>
      <c r="AA243" s="2"/>
      <c r="AB243" s="2"/>
      <c r="AC243" s="17"/>
      <c r="AD243" s="2"/>
      <c r="AE243" s="2"/>
      <c r="AF243" s="2"/>
      <c r="AG243" s="2"/>
      <c r="AH243" s="2"/>
      <c r="AI243" s="16"/>
      <c r="AJ243" s="16"/>
      <c r="AK243" s="2"/>
      <c r="AL243" s="1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36" t="s">
        <v>322</v>
      </c>
      <c r="BE243" s="137">
        <f>A!J249</f>
        <v>26.7</v>
      </c>
      <c r="BF243" s="137">
        <f>A!D249</f>
        <v>26.7</v>
      </c>
      <c r="BG243" s="137">
        <f>A!C249</f>
        <v>26.8</v>
      </c>
      <c r="BH243" s="137">
        <f>A!B249</f>
        <v>26.722222222222218</v>
      </c>
      <c r="BI243" s="137">
        <f>A!K249</f>
        <v>26.699895952380942</v>
      </c>
      <c r="BJ243" s="137">
        <f>A!E249</f>
        <v>26.700000000000301</v>
      </c>
      <c r="BK243" s="138">
        <f>A!F249</f>
        <v>26.994762202381001</v>
      </c>
      <c r="BL243" s="137">
        <f t="shared" si="62"/>
        <v>26.699895952380942</v>
      </c>
      <c r="BM243" s="137">
        <f t="shared" si="63"/>
        <v>26.994762202381001</v>
      </c>
      <c r="BN243" s="139">
        <f t="shared" si="64"/>
        <v>1.1043679775283099E-2</v>
      </c>
      <c r="BO243" s="136">
        <f>A!G249</f>
        <v>26.7</v>
      </c>
      <c r="BP243" s="137">
        <f>A!H249</f>
        <v>26.7</v>
      </c>
      <c r="BQ243" s="138">
        <f>A!I249</f>
        <v>26.713999999999999</v>
      </c>
      <c r="BR243" s="168"/>
      <c r="BS243" s="299" t="str">
        <f>A!L249</f>
        <v/>
      </c>
      <c r="BT243" s="168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2:123" customFormat="false" ht="12" customHeight="1">
      <c r="B244" s="16"/>
      <c r="C244" s="2"/>
      <c r="D244" s="16"/>
      <c r="E244" s="2"/>
      <c r="F244" s="16"/>
      <c r="G244" s="16"/>
      <c r="H244" s="16"/>
      <c r="I244" s="2"/>
      <c r="J244" s="16"/>
      <c r="K244" s="16"/>
      <c r="L244" s="34"/>
      <c r="M244" s="16"/>
      <c r="N244" s="17"/>
      <c r="O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34"/>
      <c r="AA244" s="2"/>
      <c r="AB244" s="2"/>
      <c r="AC244" s="17"/>
      <c r="AD244" s="2"/>
      <c r="AE244" s="2"/>
      <c r="AF244" s="2"/>
      <c r="AG244" s="2"/>
      <c r="AH244" s="2"/>
      <c r="AI244" s="16"/>
      <c r="AJ244" s="16"/>
      <c r="AK244" s="2"/>
      <c r="AL244" s="1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36" t="s">
        <v>323</v>
      </c>
      <c r="BE244" s="137">
        <f>A!J250</f>
        <v>23.3</v>
      </c>
      <c r="BF244" s="137">
        <f>A!D250</f>
        <v>23.3</v>
      </c>
      <c r="BG244" s="137">
        <f>A!C250</f>
        <v>23.4</v>
      </c>
      <c r="BH244" s="137">
        <f>A!B250</f>
        <v>23.444444444444446</v>
      </c>
      <c r="BI244" s="137">
        <f>A!K250</f>
        <v>23.29988340773809</v>
      </c>
      <c r="BJ244" s="137">
        <f>A!E250</f>
        <v>23.299999999999699</v>
      </c>
      <c r="BK244" s="138">
        <f>A!F250</f>
        <v>23.7804913690475</v>
      </c>
      <c r="BL244" s="137">
        <f t="shared" si="62"/>
        <v>23.29988340773809</v>
      </c>
      <c r="BM244" s="137">
        <f t="shared" si="63"/>
        <v>23.7804913690475</v>
      </c>
      <c r="BN244" s="139">
        <f t="shared" si="64"/>
        <v>2.0626951129159223E-2</v>
      </c>
      <c r="BO244" s="136">
        <f>A!G250</f>
        <v>23.3</v>
      </c>
      <c r="BP244" s="137">
        <f>A!H250</f>
        <v>23.3</v>
      </c>
      <c r="BQ244" s="138">
        <f>A!I250</f>
        <v>23.317</v>
      </c>
      <c r="BR244" s="168"/>
      <c r="BS244" s="299" t="str">
        <f>A!L250</f>
        <v/>
      </c>
      <c r="BT244" s="168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2:123" customFormat="false" ht="12" customHeight="1">
      <c r="B245" s="16"/>
      <c r="C245" s="2"/>
      <c r="D245" s="16"/>
      <c r="E245" s="2"/>
      <c r="F245" s="16"/>
      <c r="G245" s="16"/>
      <c r="H245" s="16"/>
      <c r="I245" s="2"/>
      <c r="J245" s="16"/>
      <c r="K245" s="16"/>
      <c r="L245" s="34"/>
      <c r="M245" s="16"/>
      <c r="N245" s="17"/>
      <c r="O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34"/>
      <c r="AA245" s="2"/>
      <c r="AB245" s="2"/>
      <c r="AC245" s="17"/>
      <c r="AD245" s="2"/>
      <c r="AE245" s="2"/>
      <c r="AF245" s="2"/>
      <c r="AG245" s="2"/>
      <c r="AH245" s="2"/>
      <c r="AI245" s="16"/>
      <c r="AJ245" s="16"/>
      <c r="AK245" s="2"/>
      <c r="AL245" s="1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36" t="s">
        <v>324</v>
      </c>
      <c r="BE245" s="137">
        <f>A!J251</f>
        <v>22.2</v>
      </c>
      <c r="BF245" s="137">
        <f>A!D251</f>
        <v>22.2</v>
      </c>
      <c r="BG245" s="137">
        <f>A!C251</f>
        <v>22.2</v>
      </c>
      <c r="BH245" s="137">
        <f>A!B251</f>
        <v>22.222222222222221</v>
      </c>
      <c r="BI245" s="137">
        <f>A!K251</f>
        <v>22.199949702380938</v>
      </c>
      <c r="BJ245" s="137">
        <f>A!E251</f>
        <v>22.200000000000301</v>
      </c>
      <c r="BK245" s="138">
        <f>A!F251</f>
        <v>22.116867708333402</v>
      </c>
      <c r="BL245" s="137">
        <f t="shared" si="62"/>
        <v>22.116867708333402</v>
      </c>
      <c r="BM245" s="137">
        <f t="shared" si="63"/>
        <v>22.222222222222221</v>
      </c>
      <c r="BN245" s="139">
        <f t="shared" si="64"/>
        <v>4.7456988238207057E-3</v>
      </c>
      <c r="BO245" s="136">
        <f>A!G251</f>
        <v>22.2</v>
      </c>
      <c r="BP245" s="137">
        <f>A!H251</f>
        <v>22.2</v>
      </c>
      <c r="BQ245" s="138">
        <f>A!I251</f>
        <v>22.199000000000002</v>
      </c>
      <c r="BR245" s="168"/>
      <c r="BS245" s="299" t="str">
        <f>A!L251</f>
        <v/>
      </c>
      <c r="BT245" s="168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2:123" customFormat="false" ht="12" customHeight="1">
      <c r="B246" s="16"/>
      <c r="C246" s="2"/>
      <c r="D246" s="16"/>
      <c r="E246" s="2"/>
      <c r="F246" s="16"/>
      <c r="G246" s="16"/>
      <c r="H246" s="16"/>
      <c r="I246" s="2"/>
      <c r="J246" s="16"/>
      <c r="K246" s="16"/>
      <c r="L246" s="34"/>
      <c r="M246" s="16"/>
      <c r="N246" s="17"/>
      <c r="O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34"/>
      <c r="AA246" s="2"/>
      <c r="AB246" s="2"/>
      <c r="AC246" s="17"/>
      <c r="AD246" s="2"/>
      <c r="AE246" s="2"/>
      <c r="AF246" s="2"/>
      <c r="AG246" s="2"/>
      <c r="AH246" s="2"/>
      <c r="AI246" s="16"/>
      <c r="AJ246" s="16"/>
      <c r="AK246" s="2"/>
      <c r="AL246" s="1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36" t="s">
        <v>325</v>
      </c>
      <c r="BE246" s="137">
        <f>A!J252</f>
        <v>22.2</v>
      </c>
      <c r="BF246" s="137">
        <f>A!D252</f>
        <v>22.2</v>
      </c>
      <c r="BG246" s="137">
        <f>A!C252</f>
        <v>22.3</v>
      </c>
      <c r="BH246" s="137">
        <f>A!B252</f>
        <v>22.277777777777775</v>
      </c>
      <c r="BI246" s="137">
        <f>A!K252</f>
        <v>22.199960104166649</v>
      </c>
      <c r="BJ246" s="137">
        <f>A!E252</f>
        <v>22.200000000000301</v>
      </c>
      <c r="BK246" s="138">
        <f>A!F252</f>
        <v>22.3343773809524</v>
      </c>
      <c r="BL246" s="137">
        <f t="shared" si="62"/>
        <v>22.199960104166649</v>
      </c>
      <c r="BM246" s="137">
        <f t="shared" si="63"/>
        <v>22.3343773809524</v>
      </c>
      <c r="BN246" s="139">
        <f t="shared" si="64"/>
        <v>6.0548322876464314E-3</v>
      </c>
      <c r="BO246" s="136">
        <f>A!G252</f>
        <v>22.2</v>
      </c>
      <c r="BP246" s="137">
        <f>A!H252</f>
        <v>22.2</v>
      </c>
      <c r="BQ246" s="138">
        <f>A!I252</f>
        <v>22.204999999999998</v>
      </c>
      <c r="BR246" s="168"/>
      <c r="BS246" s="299" t="str">
        <f>A!L252</f>
        <v/>
      </c>
      <c r="BT246" s="168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2:123" customFormat="false" ht="12" customHeight="1">
      <c r="B247" s="16"/>
      <c r="C247" s="2"/>
      <c r="D247" s="16"/>
      <c r="E247" s="2"/>
      <c r="F247" s="16"/>
      <c r="G247" s="16"/>
      <c r="H247" s="16"/>
      <c r="I247" s="2"/>
      <c r="J247" s="16"/>
      <c r="K247" s="16"/>
      <c r="L247" s="34"/>
      <c r="M247" s="16"/>
      <c r="N247" s="17"/>
      <c r="O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34"/>
      <c r="AA247" s="2"/>
      <c r="AB247" s="2"/>
      <c r="AC247" s="17"/>
      <c r="AD247" s="2"/>
      <c r="AE247" s="2"/>
      <c r="AF247" s="2"/>
      <c r="AG247" s="2"/>
      <c r="AH247" s="2"/>
      <c r="AI247" s="16"/>
      <c r="AJ247" s="16"/>
      <c r="AK247" s="2"/>
      <c r="AL247" s="1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36" t="s">
        <v>326</v>
      </c>
      <c r="BE247" s="137">
        <f>A!J253</f>
        <v>22.2</v>
      </c>
      <c r="BF247" s="137">
        <f>A!D253</f>
        <v>22.2</v>
      </c>
      <c r="BG247" s="137">
        <f>A!C253</f>
        <v>22.3</v>
      </c>
      <c r="BH247" s="137">
        <f>A!B253</f>
        <v>22.333333333333336</v>
      </c>
      <c r="BI247" s="137">
        <f>A!K253</f>
        <v>22.199975148809504</v>
      </c>
      <c r="BJ247" s="137">
        <f>A!E253</f>
        <v>22.200000000000301</v>
      </c>
      <c r="BK247" s="138">
        <f>A!F253</f>
        <v>22.368166517857201</v>
      </c>
      <c r="BL247" s="137">
        <f t="shared" si="62"/>
        <v>22.199975148809504</v>
      </c>
      <c r="BM247" s="137">
        <f t="shared" si="63"/>
        <v>22.368166517857201</v>
      </c>
      <c r="BN247" s="139">
        <f t="shared" si="64"/>
        <v>7.5761877949413288E-3</v>
      </c>
      <c r="BO247" s="136">
        <f>A!G253</f>
        <v>22.2</v>
      </c>
      <c r="BP247" s="137">
        <f>A!H253</f>
        <v>22.2</v>
      </c>
      <c r="BQ247" s="138">
        <f>A!I253</f>
        <v>22.206</v>
      </c>
      <c r="BR247" s="168"/>
      <c r="BS247" s="299" t="str">
        <f>A!L253</f>
        <v/>
      </c>
      <c r="BT247" s="168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2:123" customFormat="false" ht="12" customHeight="1">
      <c r="B248" s="16"/>
      <c r="C248" s="2"/>
      <c r="D248" s="16"/>
      <c r="E248" s="2"/>
      <c r="F248" s="16"/>
      <c r="G248" s="16"/>
      <c r="H248" s="16"/>
      <c r="I248" s="2"/>
      <c r="J248" s="16"/>
      <c r="K248" s="16"/>
      <c r="L248" s="34"/>
      <c r="M248" s="16"/>
      <c r="N248" s="17"/>
      <c r="O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34"/>
      <c r="AA248" s="2"/>
      <c r="AB248" s="2"/>
      <c r="AC248" s="17"/>
      <c r="AD248" s="2"/>
      <c r="AE248" s="2"/>
      <c r="AF248" s="2"/>
      <c r="AG248" s="2"/>
      <c r="AH248" s="2"/>
      <c r="AI248" s="16"/>
      <c r="AJ248" s="16"/>
      <c r="AK248" s="2"/>
      <c r="AL248" s="1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36" t="s">
        <v>327</v>
      </c>
      <c r="BE248" s="137">
        <f>A!J254</f>
        <v>22.2</v>
      </c>
      <c r="BF248" s="137">
        <f>A!D254</f>
        <v>22.2</v>
      </c>
      <c r="BG248" s="137">
        <f>A!C254</f>
        <v>22.1</v>
      </c>
      <c r="BH248" s="137">
        <f>A!B254</f>
        <v>22.111111111111111</v>
      </c>
      <c r="BI248" s="137">
        <f>A!K254</f>
        <v>22.19999465773812</v>
      </c>
      <c r="BJ248" s="137">
        <f>A!E254</f>
        <v>22.200000000000301</v>
      </c>
      <c r="BK248" s="138">
        <f>A!F254</f>
        <v>21.946915178571398</v>
      </c>
      <c r="BL248" s="137">
        <f t="shared" si="62"/>
        <v>21.946915178571398</v>
      </c>
      <c r="BM248" s="137">
        <f t="shared" si="63"/>
        <v>22.200000000000301</v>
      </c>
      <c r="BN248" s="139">
        <f t="shared" si="64"/>
        <v>1.1400217181482116E-2</v>
      </c>
      <c r="BO248" s="136">
        <f>A!G254</f>
        <v>22.2</v>
      </c>
      <c r="BP248" s="137">
        <f>A!H254</f>
        <v>22.2</v>
      </c>
      <c r="BQ248" s="138">
        <f>A!I254</f>
        <v>22.193999999999999</v>
      </c>
      <c r="BR248" s="168"/>
      <c r="BS248" s="299" t="str">
        <f>A!L254</f>
        <v/>
      </c>
      <c r="BT248" s="168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2:123" customFormat="false" ht="12" customHeight="1">
      <c r="B249" s="16"/>
      <c r="C249" s="2"/>
      <c r="D249" s="16"/>
      <c r="E249" s="2"/>
      <c r="F249" s="16"/>
      <c r="G249" s="16"/>
      <c r="H249" s="16"/>
      <c r="I249" s="2"/>
      <c r="J249" s="16"/>
      <c r="K249" s="16"/>
      <c r="L249" s="34"/>
      <c r="M249" s="16"/>
      <c r="N249" s="17"/>
      <c r="O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34"/>
      <c r="AA249" s="2"/>
      <c r="AB249" s="2"/>
      <c r="AC249" s="17"/>
      <c r="AD249" s="2"/>
      <c r="AE249" s="2"/>
      <c r="AF249" s="2"/>
      <c r="AG249" s="2"/>
      <c r="AH249" s="2"/>
      <c r="AI249" s="16"/>
      <c r="AJ249" s="16"/>
      <c r="AK249" s="2"/>
      <c r="AL249" s="1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36" t="s">
        <v>328</v>
      </c>
      <c r="BE249" s="137">
        <f>A!J255</f>
        <v>22.2</v>
      </c>
      <c r="BF249" s="137">
        <f>A!D255</f>
        <v>22.2</v>
      </c>
      <c r="BG249" s="137">
        <f>A!C255</f>
        <v>22.1</v>
      </c>
      <c r="BH249" s="137">
        <f>A!B255</f>
        <v>22.111111111111111</v>
      </c>
      <c r="BI249" s="137">
        <f>A!K255</f>
        <v>22.199996636904753</v>
      </c>
      <c r="BJ249" s="137">
        <f>A!E255</f>
        <v>22.200000000000301</v>
      </c>
      <c r="BK249" s="138">
        <f>A!F255</f>
        <v>22.0112748511904</v>
      </c>
      <c r="BL249" s="137">
        <f t="shared" si="62"/>
        <v>22.0112748511904</v>
      </c>
      <c r="BM249" s="137">
        <f t="shared" si="63"/>
        <v>22.200000000000301</v>
      </c>
      <c r="BN249" s="139">
        <f t="shared" si="64"/>
        <v>8.5011328292748239E-3</v>
      </c>
      <c r="BO249" s="136">
        <f>A!G255</f>
        <v>22.2</v>
      </c>
      <c r="BP249" s="137">
        <f>A!H255</f>
        <v>22.2</v>
      </c>
      <c r="BQ249" s="138">
        <f>A!I255</f>
        <v>22.195</v>
      </c>
      <c r="BR249" s="168"/>
      <c r="BS249" s="299" t="str">
        <f>A!L255</f>
        <v/>
      </c>
      <c r="BT249" s="168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2:123" customFormat="false" ht="12" customHeight="1" thickBot="1">
      <c r="B250" s="16"/>
      <c r="C250" s="2"/>
      <c r="D250" s="16"/>
      <c r="E250" s="2"/>
      <c r="F250" s="16"/>
      <c r="G250" s="16"/>
      <c r="H250" s="16"/>
      <c r="I250" s="2"/>
      <c r="J250" s="16"/>
      <c r="K250" s="16"/>
      <c r="L250" s="34"/>
      <c r="M250" s="16"/>
      <c r="N250" s="17"/>
      <c r="O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34"/>
      <c r="AA250" s="2"/>
      <c r="AB250" s="2"/>
      <c r="AC250" s="17"/>
      <c r="AD250" s="2"/>
      <c r="AE250" s="2"/>
      <c r="AF250" s="2"/>
      <c r="AG250" s="2"/>
      <c r="AH250" s="2"/>
      <c r="AI250" s="16"/>
      <c r="AJ250" s="16"/>
      <c r="AK250" s="2"/>
      <c r="AL250" s="1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40" t="s">
        <v>329</v>
      </c>
      <c r="BE250" s="141">
        <f>A!J256</f>
        <v>26.7</v>
      </c>
      <c r="BF250" s="141">
        <f>A!D256</f>
        <v>26.7</v>
      </c>
      <c r="BG250" s="141">
        <f>A!C256</f>
        <v>26.8</v>
      </c>
      <c r="BH250" s="141">
        <f>A!B256</f>
        <v>26.777777777777779</v>
      </c>
      <c r="BI250" s="137">
        <f>A!K256</f>
        <v>26.699872470238098</v>
      </c>
      <c r="BJ250" s="141">
        <f>A!E256</f>
        <v>26.7338999999997</v>
      </c>
      <c r="BK250" s="142">
        <f>A!F256</f>
        <v>26.7338999999997</v>
      </c>
      <c r="BL250" s="141">
        <f t="shared" si="62"/>
        <v>26.699872470238098</v>
      </c>
      <c r="BM250" s="141">
        <f t="shared" si="63"/>
        <v>26.8</v>
      </c>
      <c r="BN250" s="139">
        <f t="shared" si="64"/>
        <v>3.7500947476367952E-3</v>
      </c>
      <c r="BO250" s="140">
        <f>A!G256</f>
        <v>26.7</v>
      </c>
      <c r="BP250" s="141">
        <f>A!H256</f>
        <v>26.7</v>
      </c>
      <c r="BQ250" s="142">
        <f>A!I256</f>
        <v>26.713000000000001</v>
      </c>
      <c r="BR250" s="168"/>
      <c r="BS250" s="299" t="str">
        <f>A!L256</f>
        <v/>
      </c>
      <c r="BT250" s="168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2:123" customFormat="false" ht="12" customHeight="1" thickTop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34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52" t="s">
        <v>74</v>
      </c>
      <c r="BE251" s="38"/>
      <c r="BF251" s="38"/>
      <c r="BG251" s="38"/>
      <c r="BH251" s="38"/>
      <c r="BI251" s="91"/>
      <c r="BJ251" s="91"/>
      <c r="BK251" s="41"/>
      <c r="BL251" s="40" t="s">
        <v>152</v>
      </c>
      <c r="BM251" s="40"/>
      <c r="BN251" s="92"/>
      <c r="BO251" s="42"/>
      <c r="BP251" s="38"/>
      <c r="BQ251" s="45"/>
      <c r="BR251" s="155"/>
      <c r="BS251" s="293">
        <f>YourData!$J$5</f>
        <v>40179</v>
      </c>
      <c r="BT251" s="155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2:123" customFormat="false" ht="12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4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42"/>
      <c r="BE252" s="43" t="s">
        <v>41</v>
      </c>
      <c r="BF252" s="43" t="s">
        <v>153</v>
      </c>
      <c r="BG252" s="43" t="s">
        <v>154</v>
      </c>
      <c r="BH252" s="43" t="s">
        <v>154</v>
      </c>
      <c r="BI252" s="43" t="s">
        <v>42</v>
      </c>
      <c r="BJ252" s="43" t="s">
        <v>155</v>
      </c>
      <c r="BK252" s="44" t="s">
        <v>156</v>
      </c>
      <c r="BL252" s="38"/>
      <c r="BM252" s="38"/>
      <c r="BN252" s="43" t="s">
        <v>157</v>
      </c>
      <c r="BO252" s="42"/>
      <c r="BP252" s="38" t="s">
        <v>158</v>
      </c>
      <c r="BQ252" s="45"/>
      <c r="BR252" s="155"/>
      <c r="BS252" s="291" t="str">
        <f>A!$L$21</f>
        <v>Tested Prg</v>
      </c>
      <c r="BT252" s="173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2:123" customFormat="false" ht="12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46"/>
      <c r="BE253" s="47" t="s">
        <v>159</v>
      </c>
      <c r="BF253" s="47" t="s">
        <v>159</v>
      </c>
      <c r="BG253" s="47" t="s">
        <v>61</v>
      </c>
      <c r="BH253" s="47" t="s">
        <v>43</v>
      </c>
      <c r="BI253" s="47" t="s">
        <v>160</v>
      </c>
      <c r="BJ253" s="47" t="s">
        <v>161</v>
      </c>
      <c r="BK253" s="48" t="s">
        <v>161</v>
      </c>
      <c r="BL253" s="47" t="s">
        <v>162</v>
      </c>
      <c r="BM253" s="47" t="s">
        <v>163</v>
      </c>
      <c r="BN253" s="47" t="s">
        <v>164</v>
      </c>
      <c r="BO253" s="94" t="s">
        <v>161</v>
      </c>
      <c r="BP253" s="47" t="s">
        <v>49</v>
      </c>
      <c r="BQ253" s="48" t="s">
        <v>50</v>
      </c>
      <c r="BR253" s="229"/>
      <c r="BS253" s="292" t="str">
        <f>A!$L$22</f>
        <v>Org</v>
      </c>
      <c r="BT253" s="173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2:123" customFormat="false" ht="12" customHeight="1">
      <c r="B254" s="16"/>
      <c r="C254" s="2"/>
      <c r="D254" s="18"/>
      <c r="E254" s="2"/>
      <c r="F254" s="18"/>
      <c r="G254" s="18"/>
      <c r="H254" s="18"/>
      <c r="I254" s="2"/>
      <c r="J254" s="18"/>
      <c r="K254" s="18"/>
      <c r="L254" s="34"/>
      <c r="M254" s="17"/>
      <c r="N254" s="18"/>
      <c r="O254" s="2"/>
      <c r="P254" s="2"/>
      <c r="Q254" s="2"/>
      <c r="R254" s="18"/>
      <c r="S254" s="18"/>
      <c r="T254" s="18"/>
      <c r="U254" s="18"/>
      <c r="V254" s="18"/>
      <c r="W254" s="18"/>
      <c r="X254" s="18"/>
      <c r="Y254" s="18"/>
      <c r="Z254" s="34"/>
      <c r="AA254" s="2"/>
      <c r="AB254" s="2"/>
      <c r="AC254" s="18"/>
      <c r="AD254" s="18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36" t="s">
        <v>330</v>
      </c>
      <c r="BE254" s="85">
        <f>A!J426</f>
        <v>0</v>
      </c>
      <c r="BF254" s="85">
        <f>A!D426</f>
        <v>0</v>
      </c>
      <c r="BG254" s="85">
        <f>A!C426</f>
        <v>0</v>
      </c>
      <c r="BH254" s="85">
        <f>A!B426</f>
        <v>0</v>
      </c>
      <c r="BI254" s="85">
        <f>A!K426</f>
        <v>1.936944594651789E-5</v>
      </c>
      <c r="BJ254" s="85">
        <f>A!E426</f>
        <v>0</v>
      </c>
      <c r="BK254" s="86">
        <f>A!F426</f>
        <v>4.9481766852518309E-2</v>
      </c>
      <c r="BL254" s="85">
        <f t="shared" ref="BL254:BL267" si="65">MINA(BE254:BK254)</f>
        <v>0</v>
      </c>
      <c r="BM254" s="85">
        <f t="shared" ref="BM254:BM267" si="66">MAXA(BE254:BK254)</f>
        <v>4.9481766852518309E-2</v>
      </c>
      <c r="BN254" s="139"/>
      <c r="BO254" s="143">
        <f>A!G426</f>
        <v>0</v>
      </c>
      <c r="BP254" s="85" t="str">
        <f>A!H426</f>
        <v/>
      </c>
      <c r="BQ254" s="86">
        <f>A!I426</f>
        <v>1.7104789341015599E-3</v>
      </c>
      <c r="BR254" s="156"/>
      <c r="BS254" s="297" t="str">
        <f>A!L426</f>
        <v/>
      </c>
      <c r="BT254" s="156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2:123" customFormat="false" ht="12" customHeight="1">
      <c r="B255" s="16"/>
      <c r="C255" s="2"/>
      <c r="D255" s="18"/>
      <c r="E255" s="2"/>
      <c r="F255" s="18"/>
      <c r="G255" s="18"/>
      <c r="H255" s="18"/>
      <c r="I255" s="2"/>
      <c r="J255" s="18"/>
      <c r="K255" s="18"/>
      <c r="L255" s="34"/>
      <c r="M255" s="16"/>
      <c r="N255" s="18"/>
      <c r="O255" s="2"/>
      <c r="P255" s="2"/>
      <c r="Q255" s="2"/>
      <c r="R255" s="18"/>
      <c r="S255" s="18"/>
      <c r="T255" s="18"/>
      <c r="U255" s="18"/>
      <c r="V255" s="18"/>
      <c r="W255" s="18"/>
      <c r="X255" s="18"/>
      <c r="Y255" s="18"/>
      <c r="Z255" s="34"/>
      <c r="AA255" s="2"/>
      <c r="AB255" s="2"/>
      <c r="AC255" s="18"/>
      <c r="AD255" s="18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36" t="s">
        <v>317</v>
      </c>
      <c r="BE255" s="85">
        <f>A!J427</f>
        <v>0</v>
      </c>
      <c r="BF255" s="85">
        <f>A!D427</f>
        <v>0</v>
      </c>
      <c r="BG255" s="85">
        <f>A!C427</f>
        <v>0</v>
      </c>
      <c r="BH255" s="85">
        <f>A!B427</f>
        <v>0</v>
      </c>
      <c r="BI255" s="85">
        <f>A!K427</f>
        <v>2.4324452269544267E-5</v>
      </c>
      <c r="BJ255" s="85">
        <f>A!E427</f>
        <v>0</v>
      </c>
      <c r="BK255" s="86">
        <f>A!F427</f>
        <v>4.7948491523252826E-2</v>
      </c>
      <c r="BL255" s="85">
        <f t="shared" si="65"/>
        <v>0</v>
      </c>
      <c r="BM255" s="85">
        <f t="shared" si="66"/>
        <v>4.7948491523252826E-2</v>
      </c>
      <c r="BN255" s="139"/>
      <c r="BO255" s="143">
        <f>A!G427</f>
        <v>0</v>
      </c>
      <c r="BP255" s="85" t="str">
        <f>A!H427</f>
        <v/>
      </c>
      <c r="BQ255" s="86">
        <f>A!I427</f>
        <v>1.8906995588366814E-3</v>
      </c>
      <c r="BR255" s="156"/>
      <c r="BS255" s="297" t="str">
        <f>A!L427</f>
        <v/>
      </c>
      <c r="BT255" s="156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2:123" customFormat="false" ht="12" customHeight="1">
      <c r="B256" s="16"/>
      <c r="C256" s="2"/>
      <c r="D256" s="18"/>
      <c r="E256" s="2"/>
      <c r="F256" s="18"/>
      <c r="G256" s="18"/>
      <c r="H256" s="18"/>
      <c r="I256" s="2"/>
      <c r="J256" s="18"/>
      <c r="K256" s="18"/>
      <c r="L256" s="34"/>
      <c r="M256" s="16"/>
      <c r="N256" s="18"/>
      <c r="O256" s="2"/>
      <c r="P256" s="2"/>
      <c r="Q256" s="2"/>
      <c r="R256" s="18"/>
      <c r="S256" s="18"/>
      <c r="T256" s="18"/>
      <c r="U256" s="18"/>
      <c r="V256" s="18"/>
      <c r="W256" s="18"/>
      <c r="X256" s="18"/>
      <c r="Y256" s="18"/>
      <c r="Z256" s="34"/>
      <c r="AA256" s="2"/>
      <c r="AB256" s="2"/>
      <c r="AC256" s="18"/>
      <c r="AD256" s="18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36" t="s">
        <v>318</v>
      </c>
      <c r="BE256" s="85">
        <f>A!J428</f>
        <v>0</v>
      </c>
      <c r="BF256" s="85">
        <f>A!D428</f>
        <v>0</v>
      </c>
      <c r="BG256" s="85">
        <f>A!C428</f>
        <v>0</v>
      </c>
      <c r="BH256" s="85">
        <f>A!B428</f>
        <v>0</v>
      </c>
      <c r="BI256" s="85">
        <f>A!K428</f>
        <v>1.4232209428466741E-5</v>
      </c>
      <c r="BJ256" s="85">
        <f>A!E428</f>
        <v>0</v>
      </c>
      <c r="BK256" s="86">
        <f>A!F428</f>
        <v>7.7183040596340541E-2</v>
      </c>
      <c r="BL256" s="85">
        <f t="shared" si="65"/>
        <v>0</v>
      </c>
      <c r="BM256" s="85">
        <f t="shared" si="66"/>
        <v>7.7183040596340541E-2</v>
      </c>
      <c r="BN256" s="139"/>
      <c r="BO256" s="143">
        <f>A!G428</f>
        <v>0</v>
      </c>
      <c r="BP256" s="85" t="str">
        <f>A!H428</f>
        <v/>
      </c>
      <c r="BQ256" s="86">
        <f>A!I428</f>
        <v>1.7220724767894346E-3</v>
      </c>
      <c r="BR256" s="156"/>
      <c r="BS256" s="297" t="str">
        <f>A!L428</f>
        <v/>
      </c>
      <c r="BT256" s="156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2:123" customFormat="false" ht="12" customHeight="1">
      <c r="B257" s="16"/>
      <c r="C257" s="2"/>
      <c r="D257" s="18"/>
      <c r="E257" s="2"/>
      <c r="F257" s="18"/>
      <c r="G257" s="18"/>
      <c r="H257" s="18"/>
      <c r="I257" s="2"/>
      <c r="J257" s="18"/>
      <c r="K257" s="18"/>
      <c r="L257" s="34"/>
      <c r="M257" s="16"/>
      <c r="N257" s="18"/>
      <c r="O257" s="2"/>
      <c r="P257" s="2"/>
      <c r="Q257" s="2"/>
      <c r="R257" s="18"/>
      <c r="S257" s="18"/>
      <c r="T257" s="18"/>
      <c r="U257" s="18"/>
      <c r="V257" s="18"/>
      <c r="W257" s="18"/>
      <c r="X257" s="18"/>
      <c r="Y257" s="18"/>
      <c r="Z257" s="34"/>
      <c r="AA257" s="2"/>
      <c r="AB257" s="2"/>
      <c r="AC257" s="18"/>
      <c r="AD257" s="18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36" t="s">
        <v>319</v>
      </c>
      <c r="BE257" s="85">
        <f>A!J429</f>
        <v>0</v>
      </c>
      <c r="BF257" s="85">
        <f>A!D429</f>
        <v>0</v>
      </c>
      <c r="BG257" s="85">
        <f>A!C429</f>
        <v>0</v>
      </c>
      <c r="BH257" s="85">
        <f>A!B429</f>
        <v>0</v>
      </c>
      <c r="BI257" s="85">
        <f>A!K429</f>
        <v>2.252252798683734E-6</v>
      </c>
      <c r="BJ257" s="85">
        <f>A!E429</f>
        <v>0</v>
      </c>
      <c r="BK257" s="86">
        <f>A!F429</f>
        <v>5.6383019014255575E-2</v>
      </c>
      <c r="BL257" s="85">
        <f t="shared" si="65"/>
        <v>0</v>
      </c>
      <c r="BM257" s="85">
        <f t="shared" si="66"/>
        <v>5.6383019014255575E-2</v>
      </c>
      <c r="BN257" s="139"/>
      <c r="BO257" s="143">
        <f>A!G429</f>
        <v>0</v>
      </c>
      <c r="BP257" s="85" t="str">
        <f>A!H429</f>
        <v/>
      </c>
      <c r="BQ257" s="86">
        <f>A!I429</f>
        <v>1.3521431468878683E-3</v>
      </c>
      <c r="BR257" s="156"/>
      <c r="BS257" s="297" t="str">
        <f>A!L429</f>
        <v/>
      </c>
      <c r="BT257" s="156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2:123" customFormat="false" ht="12" customHeight="1">
      <c r="B258" s="16"/>
      <c r="C258" s="2"/>
      <c r="D258" s="18"/>
      <c r="E258" s="2"/>
      <c r="F258" s="18"/>
      <c r="G258" s="18"/>
      <c r="H258" s="18"/>
      <c r="I258" s="2"/>
      <c r="J258" s="18"/>
      <c r="K258" s="18"/>
      <c r="L258" s="34"/>
      <c r="M258" s="16"/>
      <c r="N258" s="18"/>
      <c r="O258" s="2"/>
      <c r="P258" s="2"/>
      <c r="Q258" s="2"/>
      <c r="R258" s="18"/>
      <c r="S258" s="18"/>
      <c r="T258" s="18"/>
      <c r="U258" s="18"/>
      <c r="V258" s="18"/>
      <c r="W258" s="18"/>
      <c r="X258" s="18"/>
      <c r="Y258" s="18"/>
      <c r="Z258" s="34"/>
      <c r="AA258" s="2"/>
      <c r="AB258" s="2"/>
      <c r="AC258" s="18"/>
      <c r="AD258" s="18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36" t="s">
        <v>320</v>
      </c>
      <c r="BE258" s="85">
        <f>A!J430</f>
        <v>0</v>
      </c>
      <c r="BF258" s="85">
        <f>A!D430</f>
        <v>0</v>
      </c>
      <c r="BG258" s="85">
        <f>A!C430</f>
        <v>0</v>
      </c>
      <c r="BH258" s="85">
        <f>A!B430</f>
        <v>0</v>
      </c>
      <c r="BI258" s="85">
        <f>A!K430</f>
        <v>1.351351892080104E-6</v>
      </c>
      <c r="BJ258" s="85">
        <f>A!E430</f>
        <v>0</v>
      </c>
      <c r="BK258" s="86">
        <f>A!F430</f>
        <v>6.9271217779955666E-2</v>
      </c>
      <c r="BL258" s="85">
        <f t="shared" si="65"/>
        <v>0</v>
      </c>
      <c r="BM258" s="85">
        <f t="shared" si="66"/>
        <v>6.9271217779955666E-2</v>
      </c>
      <c r="BN258" s="139"/>
      <c r="BO258" s="143">
        <f>A!G430</f>
        <v>0</v>
      </c>
      <c r="BP258" s="85" t="str">
        <f>A!H430</f>
        <v/>
      </c>
      <c r="BQ258" s="86">
        <f>A!I430</f>
        <v>1.5325670498085406E-3</v>
      </c>
      <c r="BR258" s="156"/>
      <c r="BS258" s="297" t="str">
        <f>A!L430</f>
        <v/>
      </c>
      <c r="BT258" s="156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2:123" customFormat="false" ht="12" customHeight="1">
      <c r="B259" s="16"/>
      <c r="C259" s="2"/>
      <c r="D259" s="18"/>
      <c r="E259" s="2"/>
      <c r="F259" s="18"/>
      <c r="G259" s="18"/>
      <c r="H259" s="18"/>
      <c r="I259" s="2"/>
      <c r="J259" s="18"/>
      <c r="K259" s="18"/>
      <c r="L259" s="34"/>
      <c r="M259" s="16"/>
      <c r="N259" s="18"/>
      <c r="O259" s="2"/>
      <c r="P259" s="2"/>
      <c r="Q259" s="2"/>
      <c r="R259" s="18"/>
      <c r="S259" s="18"/>
      <c r="T259" s="18"/>
      <c r="U259" s="18"/>
      <c r="V259" s="18"/>
      <c r="W259" s="18"/>
      <c r="X259" s="18"/>
      <c r="Y259" s="18"/>
      <c r="Z259" s="34"/>
      <c r="AA259" s="2"/>
      <c r="AB259" s="2"/>
      <c r="AC259" s="18"/>
      <c r="AD259" s="18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36" t="s">
        <v>321</v>
      </c>
      <c r="BE259" s="85">
        <f>A!J431</f>
        <v>0</v>
      </c>
      <c r="BF259" s="85">
        <f>A!D431</f>
        <v>0</v>
      </c>
      <c r="BG259" s="85">
        <f>A!C431</f>
        <v>0</v>
      </c>
      <c r="BH259" s="85">
        <f>A!B431</f>
        <v>0</v>
      </c>
      <c r="BI259" s="85">
        <f>A!K431</f>
        <v>2.7027160963605882E-5</v>
      </c>
      <c r="BJ259" s="85">
        <f>A!E431</f>
        <v>0</v>
      </c>
      <c r="BK259" s="86">
        <f>A!F431</f>
        <v>5.3798659187325015E-2</v>
      </c>
      <c r="BL259" s="85">
        <f t="shared" si="65"/>
        <v>0</v>
      </c>
      <c r="BM259" s="85">
        <f t="shared" si="66"/>
        <v>5.3798659187325015E-2</v>
      </c>
      <c r="BN259" s="139"/>
      <c r="BO259" s="143">
        <f>A!G431</f>
        <v>0</v>
      </c>
      <c r="BP259" s="85" t="str">
        <f>A!H431</f>
        <v/>
      </c>
      <c r="BQ259" s="86">
        <f>A!I431</f>
        <v>1.7104789341015599E-3</v>
      </c>
      <c r="BR259" s="156"/>
      <c r="BS259" s="297" t="str">
        <f>A!L431</f>
        <v/>
      </c>
      <c r="BT259" s="156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2:123" customFormat="false" ht="12" customHeight="1">
      <c r="B260" s="16"/>
      <c r="C260" s="2"/>
      <c r="D260" s="18"/>
      <c r="E260" s="2"/>
      <c r="F260" s="18"/>
      <c r="G260" s="18"/>
      <c r="H260" s="18"/>
      <c r="I260" s="2"/>
      <c r="J260" s="18"/>
      <c r="K260" s="18"/>
      <c r="L260" s="34"/>
      <c r="M260" s="16"/>
      <c r="N260" s="18"/>
      <c r="O260" s="2"/>
      <c r="P260" s="2"/>
      <c r="Q260" s="2"/>
      <c r="R260" s="18"/>
      <c r="S260" s="18"/>
      <c r="T260" s="18"/>
      <c r="U260" s="18"/>
      <c r="V260" s="18"/>
      <c r="W260" s="18"/>
      <c r="X260" s="18"/>
      <c r="Y260" s="18"/>
      <c r="Z260" s="34"/>
      <c r="AA260" s="2"/>
      <c r="AB260" s="2"/>
      <c r="AC260" s="18"/>
      <c r="AD260" s="18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36" t="s">
        <v>322</v>
      </c>
      <c r="BE260" s="85">
        <f>A!J432</f>
        <v>0</v>
      </c>
      <c r="BF260" s="85">
        <f>A!D432</f>
        <v>0</v>
      </c>
      <c r="BG260" s="85">
        <f>A!C432</f>
        <v>0</v>
      </c>
      <c r="BH260" s="85">
        <f>A!B432</f>
        <v>0</v>
      </c>
      <c r="BI260" s="85">
        <f>A!K432</f>
        <v>4.2696795599228397E-5</v>
      </c>
      <c r="BJ260" s="85">
        <f>A!E432</f>
        <v>0</v>
      </c>
      <c r="BK260" s="86">
        <f>A!F432</f>
        <v>4.5193952473209488E-2</v>
      </c>
      <c r="BL260" s="85">
        <f t="shared" si="65"/>
        <v>0</v>
      </c>
      <c r="BM260" s="85">
        <f t="shared" si="66"/>
        <v>4.5193952473209488E-2</v>
      </c>
      <c r="BN260" s="139"/>
      <c r="BO260" s="143">
        <f>A!G432</f>
        <v>0</v>
      </c>
      <c r="BP260" s="85" t="str">
        <f>A!H432</f>
        <v/>
      </c>
      <c r="BQ260" s="86">
        <f>A!I432</f>
        <v>1.572209328441942E-3</v>
      </c>
      <c r="BR260" s="156"/>
      <c r="BS260" s="297" t="str">
        <f>A!L432</f>
        <v/>
      </c>
      <c r="BT260" s="156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2:123" customFormat="false" ht="12" customHeight="1">
      <c r="B261" s="16"/>
      <c r="C261" s="2"/>
      <c r="D261" s="18"/>
      <c r="E261" s="2"/>
      <c r="F261" s="18"/>
      <c r="G261" s="18"/>
      <c r="H261" s="18"/>
      <c r="I261" s="2"/>
      <c r="J261" s="18"/>
      <c r="K261" s="18"/>
      <c r="L261" s="34"/>
      <c r="M261" s="16"/>
      <c r="N261" s="18"/>
      <c r="O261" s="2"/>
      <c r="P261" s="2"/>
      <c r="Q261" s="2"/>
      <c r="R261" s="18"/>
      <c r="S261" s="18"/>
      <c r="T261" s="18"/>
      <c r="U261" s="18"/>
      <c r="V261" s="18"/>
      <c r="W261" s="18"/>
      <c r="X261" s="18"/>
      <c r="Y261" s="18"/>
      <c r="Z261" s="34"/>
      <c r="AA261" s="2"/>
      <c r="AB261" s="2"/>
      <c r="AC261" s="18"/>
      <c r="AD261" s="18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36" t="s">
        <v>323</v>
      </c>
      <c r="BE261" s="85">
        <f>A!J433</f>
        <v>0</v>
      </c>
      <c r="BF261" s="85">
        <f>A!D433</f>
        <v>0</v>
      </c>
      <c r="BG261" s="85">
        <f>A!C433</f>
        <v>0</v>
      </c>
      <c r="BH261" s="85">
        <f>A!B433</f>
        <v>0</v>
      </c>
      <c r="BI261" s="85">
        <f>A!K433</f>
        <v>4.3777043092763357E-5</v>
      </c>
      <c r="BJ261" s="85">
        <f>A!E433</f>
        <v>0</v>
      </c>
      <c r="BK261" s="86">
        <f>A!F433</f>
        <v>5.1302556413444896E-2</v>
      </c>
      <c r="BL261" s="85">
        <f t="shared" si="65"/>
        <v>0</v>
      </c>
      <c r="BM261" s="85">
        <f t="shared" si="66"/>
        <v>5.1302556413444896E-2</v>
      </c>
      <c r="BN261" s="139"/>
      <c r="BO261" s="143">
        <f>A!G433</f>
        <v>0</v>
      </c>
      <c r="BP261" s="85" t="str">
        <f>A!H433</f>
        <v/>
      </c>
      <c r="BQ261" s="86">
        <f>A!I433</f>
        <v>1.5439378993867721E-3</v>
      </c>
      <c r="BR261" s="156"/>
      <c r="BS261" s="297" t="str">
        <f>A!L433</f>
        <v/>
      </c>
      <c r="BT261" s="156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2:123" customFormat="false" ht="12" customHeight="1">
      <c r="B262" s="16"/>
      <c r="C262" s="2"/>
      <c r="D262" s="18"/>
      <c r="E262" s="2"/>
      <c r="F262" s="18"/>
      <c r="G262" s="18"/>
      <c r="H262" s="18"/>
      <c r="I262" s="2"/>
      <c r="J262" s="18"/>
      <c r="K262" s="18"/>
      <c r="L262" s="34"/>
      <c r="M262" s="16"/>
      <c r="N262" s="18"/>
      <c r="O262" s="2"/>
      <c r="P262" s="2"/>
      <c r="Q262" s="2"/>
      <c r="R262" s="18"/>
      <c r="S262" s="18"/>
      <c r="T262" s="18"/>
      <c r="U262" s="18"/>
      <c r="V262" s="18"/>
      <c r="W262" s="18"/>
      <c r="X262" s="18"/>
      <c r="Y262" s="18"/>
      <c r="Z262" s="34"/>
      <c r="AA262" s="2"/>
      <c r="AB262" s="2"/>
      <c r="AC262" s="18"/>
      <c r="AD262" s="18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36" t="s">
        <v>324</v>
      </c>
      <c r="BE262" s="85">
        <f>A!J434</f>
        <v>0</v>
      </c>
      <c r="BF262" s="85">
        <f>A!D434</f>
        <v>0</v>
      </c>
      <c r="BG262" s="85">
        <f>A!C434</f>
        <v>0</v>
      </c>
      <c r="BH262" s="85">
        <f>A!B434</f>
        <v>0</v>
      </c>
      <c r="BI262" s="85">
        <f>A!K434</f>
        <v>2.3423476493095857E-5</v>
      </c>
      <c r="BJ262" s="85">
        <f>A!E434</f>
        <v>0</v>
      </c>
      <c r="BK262" s="86">
        <f>A!F434</f>
        <v>4.9735795073075968E-2</v>
      </c>
      <c r="BL262" s="85">
        <f t="shared" si="65"/>
        <v>0</v>
      </c>
      <c r="BM262" s="85">
        <f t="shared" si="66"/>
        <v>4.9735795073075968E-2</v>
      </c>
      <c r="BN262" s="139"/>
      <c r="BO262" s="143">
        <f>A!G434</f>
        <v>0</v>
      </c>
      <c r="BP262" s="85" t="str">
        <f>A!H434</f>
        <v/>
      </c>
      <c r="BQ262" s="86">
        <f>A!I434</f>
        <v>1.3063651515834006E-3</v>
      </c>
      <c r="BR262" s="156"/>
      <c r="BS262" s="297" t="str">
        <f>A!L434</f>
        <v/>
      </c>
      <c r="BT262" s="156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2:123" customFormat="false" ht="12" customHeight="1">
      <c r="B263" s="16"/>
      <c r="C263" s="2"/>
      <c r="D263" s="18"/>
      <c r="E263" s="2"/>
      <c r="F263" s="18"/>
      <c r="G263" s="18"/>
      <c r="H263" s="18"/>
      <c r="I263" s="2"/>
      <c r="J263" s="18"/>
      <c r="K263" s="18"/>
      <c r="L263" s="34"/>
      <c r="M263" s="16"/>
      <c r="N263" s="18"/>
      <c r="O263" s="2"/>
      <c r="P263" s="2"/>
      <c r="Q263" s="2"/>
      <c r="R263" s="18"/>
      <c r="S263" s="18"/>
      <c r="T263" s="18"/>
      <c r="U263" s="18"/>
      <c r="V263" s="18"/>
      <c r="W263" s="18"/>
      <c r="X263" s="18"/>
      <c r="Y263" s="18"/>
      <c r="Z263" s="34"/>
      <c r="AA263" s="2"/>
      <c r="AB263" s="2"/>
      <c r="AC263" s="18"/>
      <c r="AD263" s="18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36" t="s">
        <v>325</v>
      </c>
      <c r="BE263" s="85">
        <f>A!J435</f>
        <v>0</v>
      </c>
      <c r="BF263" s="85">
        <f>A!D435</f>
        <v>0</v>
      </c>
      <c r="BG263" s="85">
        <f>A!C435</f>
        <v>0</v>
      </c>
      <c r="BH263" s="85">
        <f>A!B435</f>
        <v>0</v>
      </c>
      <c r="BI263" s="85">
        <f>A!K435</f>
        <v>2.0270306698266018E-5</v>
      </c>
      <c r="BJ263" s="85">
        <f>A!E435</f>
        <v>0</v>
      </c>
      <c r="BK263" s="86">
        <f>A!F435</f>
        <v>3.4923740505307797E-2</v>
      </c>
      <c r="BL263" s="85">
        <f t="shared" si="65"/>
        <v>0</v>
      </c>
      <c r="BM263" s="85">
        <f t="shared" si="66"/>
        <v>3.4923740505307797E-2</v>
      </c>
      <c r="BN263" s="139"/>
      <c r="BO263" s="143">
        <f>A!G435</f>
        <v>0</v>
      </c>
      <c r="BP263" s="85" t="str">
        <f>A!H435</f>
        <v/>
      </c>
      <c r="BQ263" s="86">
        <f>A!I435</f>
        <v>8.1062823688345554E-4</v>
      </c>
      <c r="BR263" s="156"/>
      <c r="BS263" s="297" t="str">
        <f>A!L435</f>
        <v/>
      </c>
      <c r="BT263" s="156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2:123" customFormat="false" ht="12" customHeight="1">
      <c r="B264" s="16"/>
      <c r="C264" s="2"/>
      <c r="D264" s="18"/>
      <c r="E264" s="2"/>
      <c r="F264" s="18"/>
      <c r="G264" s="18"/>
      <c r="H264" s="18"/>
      <c r="I264" s="2"/>
      <c r="J264" s="18"/>
      <c r="K264" s="18"/>
      <c r="L264" s="34"/>
      <c r="M264" s="16"/>
      <c r="N264" s="18"/>
      <c r="O264" s="2"/>
      <c r="P264" s="2"/>
      <c r="Q264" s="2"/>
      <c r="R264" s="18"/>
      <c r="S264" s="18"/>
      <c r="T264" s="18"/>
      <c r="U264" s="18"/>
      <c r="V264" s="18"/>
      <c r="W264" s="18"/>
      <c r="X264" s="18"/>
      <c r="Y264" s="18"/>
      <c r="Z264" s="34"/>
      <c r="AA264" s="2"/>
      <c r="AB264" s="2"/>
      <c r="AC264" s="18"/>
      <c r="AD264" s="18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36" t="s">
        <v>326</v>
      </c>
      <c r="BE264" s="85">
        <f>A!J436</f>
        <v>0</v>
      </c>
      <c r="BF264" s="85">
        <f>A!D436</f>
        <v>0</v>
      </c>
      <c r="BG264" s="85">
        <f>A!C436</f>
        <v>0</v>
      </c>
      <c r="BH264" s="85">
        <f>A!B436</f>
        <v>0</v>
      </c>
      <c r="BI264" s="85">
        <f>A!K436</f>
        <v>1.4864881505032423E-5</v>
      </c>
      <c r="BJ264" s="85">
        <f>A!E436</f>
        <v>0</v>
      </c>
      <c r="BK264" s="86">
        <f>A!F436</f>
        <v>2.1459067716471152E-2</v>
      </c>
      <c r="BL264" s="85">
        <f t="shared" si="65"/>
        <v>0</v>
      </c>
      <c r="BM264" s="85">
        <f t="shared" si="66"/>
        <v>2.1459067716471152E-2</v>
      </c>
      <c r="BN264" s="139"/>
      <c r="BO264" s="143">
        <f>A!G436</f>
        <v>0</v>
      </c>
      <c r="BP264" s="85" t="str">
        <f>A!H436</f>
        <v/>
      </c>
      <c r="BQ264" s="86">
        <f>A!I436</f>
        <v>7.2052598396821752E-4</v>
      </c>
      <c r="BR264" s="156"/>
      <c r="BS264" s="297" t="str">
        <f>A!L436</f>
        <v/>
      </c>
      <c r="BT264" s="156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2:123" customFormat="false" ht="12" customHeight="1">
      <c r="B265" s="16"/>
      <c r="C265" s="2"/>
      <c r="D265" s="18"/>
      <c r="E265" s="2"/>
      <c r="F265" s="18"/>
      <c r="G265" s="18"/>
      <c r="H265" s="18"/>
      <c r="I265" s="2"/>
      <c r="J265" s="18"/>
      <c r="K265" s="18"/>
      <c r="L265" s="34"/>
      <c r="M265" s="16"/>
      <c r="N265" s="18"/>
      <c r="O265" s="2"/>
      <c r="P265" s="2"/>
      <c r="Q265" s="2"/>
      <c r="R265" s="18"/>
      <c r="S265" s="18"/>
      <c r="T265" s="18"/>
      <c r="U265" s="18"/>
      <c r="V265" s="18"/>
      <c r="W265" s="18"/>
      <c r="X265" s="18"/>
      <c r="Y265" s="18"/>
      <c r="Z265" s="34"/>
      <c r="AA265" s="2"/>
      <c r="AB265" s="2"/>
      <c r="AC265" s="18"/>
      <c r="AD265" s="18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36" t="s">
        <v>327</v>
      </c>
      <c r="BE265" s="85">
        <f>A!J437</f>
        <v>0</v>
      </c>
      <c r="BF265" s="85">
        <f>A!D437</f>
        <v>0</v>
      </c>
      <c r="BG265" s="85">
        <f>A!C437</f>
        <v>0</v>
      </c>
      <c r="BH265" s="85">
        <f>A!B437</f>
        <v>0</v>
      </c>
      <c r="BI265" s="85">
        <f>A!K437</f>
        <v>4.0540550296382504E-6</v>
      </c>
      <c r="BJ265" s="85">
        <f>A!E437</f>
        <v>0</v>
      </c>
      <c r="BK265" s="86">
        <f>A!F437</f>
        <v>2.8249983879527572E-2</v>
      </c>
      <c r="BL265" s="85">
        <f t="shared" si="65"/>
        <v>0</v>
      </c>
      <c r="BM265" s="85">
        <f t="shared" si="66"/>
        <v>2.8249983879527572E-2</v>
      </c>
      <c r="BN265" s="139"/>
      <c r="BO265" s="143">
        <f>A!G437</f>
        <v>0</v>
      </c>
      <c r="BP265" s="85" t="str">
        <f>A!H437</f>
        <v/>
      </c>
      <c r="BQ265" s="86">
        <f>A!I437</f>
        <v>7.2091556276479194E-4</v>
      </c>
      <c r="BR265" s="156"/>
      <c r="BS265" s="297" t="str">
        <f>A!L437</f>
        <v/>
      </c>
      <c r="BT265" s="156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2:123" customFormat="false" ht="12" customHeight="1">
      <c r="B266" s="16"/>
      <c r="C266" s="2"/>
      <c r="D266" s="18"/>
      <c r="E266" s="2"/>
      <c r="F266" s="18"/>
      <c r="G266" s="18"/>
      <c r="H266" s="18"/>
      <c r="I266" s="2"/>
      <c r="J266" s="18"/>
      <c r="K266" s="18"/>
      <c r="L266" s="34"/>
      <c r="M266" s="16"/>
      <c r="N266" s="18"/>
      <c r="O266" s="2"/>
      <c r="P266" s="2"/>
      <c r="Q266" s="2"/>
      <c r="R266" s="18"/>
      <c r="S266" s="18"/>
      <c r="T266" s="18"/>
      <c r="U266" s="18"/>
      <c r="V266" s="18"/>
      <c r="W266" s="18"/>
      <c r="X266" s="18"/>
      <c r="Y266" s="18"/>
      <c r="Z266" s="34"/>
      <c r="AA266" s="2"/>
      <c r="AB266" s="2"/>
      <c r="AC266" s="18"/>
      <c r="AD266" s="18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36" t="s">
        <v>328</v>
      </c>
      <c r="BE266" s="85">
        <f>A!J438</f>
        <v>0</v>
      </c>
      <c r="BF266" s="85">
        <f>A!D438</f>
        <v>0</v>
      </c>
      <c r="BG266" s="85">
        <f>A!C438</f>
        <v>0</v>
      </c>
      <c r="BH266" s="85">
        <f>A!B438</f>
        <v>0</v>
      </c>
      <c r="BI266" s="85">
        <f>A!K438</f>
        <v>4.0540546682125004E-6</v>
      </c>
      <c r="BJ266" s="85">
        <f>A!E438</f>
        <v>0</v>
      </c>
      <c r="BK266" s="86">
        <f>A!F438</f>
        <v>2.271563111997392E-2</v>
      </c>
      <c r="BL266" s="85">
        <f t="shared" si="65"/>
        <v>0</v>
      </c>
      <c r="BM266" s="85">
        <f t="shared" si="66"/>
        <v>2.271563111997392E-2</v>
      </c>
      <c r="BN266" s="139"/>
      <c r="BO266" s="143">
        <f>A!G438</f>
        <v>0</v>
      </c>
      <c r="BP266" s="85" t="str">
        <f>A!H438</f>
        <v/>
      </c>
      <c r="BQ266" s="86">
        <f>A!I438</f>
        <v>6.3077269655340842E-4</v>
      </c>
      <c r="BR266" s="156"/>
      <c r="BS266" s="297" t="str">
        <f>A!L438</f>
        <v/>
      </c>
      <c r="BT266" s="156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2:123" customFormat="false" ht="12" customHeight="1" thickBot="1">
      <c r="B267" s="16"/>
      <c r="C267" s="2"/>
      <c r="D267" s="18"/>
      <c r="E267" s="2"/>
      <c r="F267" s="18"/>
      <c r="G267" s="18"/>
      <c r="H267" s="18"/>
      <c r="I267" s="2"/>
      <c r="J267" s="18"/>
      <c r="K267" s="18"/>
      <c r="L267" s="34"/>
      <c r="M267" s="16"/>
      <c r="N267" s="18"/>
      <c r="O267" s="2"/>
      <c r="P267" s="2"/>
      <c r="Q267" s="2"/>
      <c r="R267" s="18"/>
      <c r="S267" s="18"/>
      <c r="T267" s="18"/>
      <c r="U267" s="18"/>
      <c r="V267" s="18"/>
      <c r="W267" s="18"/>
      <c r="X267" s="18"/>
      <c r="Y267" s="18"/>
      <c r="Z267" s="34"/>
      <c r="AA267" s="2"/>
      <c r="AB267" s="2"/>
      <c r="AC267" s="18"/>
      <c r="AD267" s="18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40" t="s">
        <v>329</v>
      </c>
      <c r="BE267" s="87">
        <f>A!J439</f>
        <v>0</v>
      </c>
      <c r="BF267" s="87">
        <f>A!D439</f>
        <v>0</v>
      </c>
      <c r="BG267" s="87">
        <f>A!C439</f>
        <v>0</v>
      </c>
      <c r="BH267" s="87">
        <f>A!B439</f>
        <v>0</v>
      </c>
      <c r="BI267" s="88">
        <f>A!K439</f>
        <v>4.2322299526315919E-5</v>
      </c>
      <c r="BJ267" s="87">
        <f>A!E439</f>
        <v>0</v>
      </c>
      <c r="BK267" s="89">
        <f>A!F439</f>
        <v>0</v>
      </c>
      <c r="BL267" s="87">
        <f t="shared" si="65"/>
        <v>0</v>
      </c>
      <c r="BM267" s="87">
        <f t="shared" si="66"/>
        <v>4.2322299526315919E-5</v>
      </c>
      <c r="BN267" s="51"/>
      <c r="BO267" s="144">
        <f>A!G439</f>
        <v>0</v>
      </c>
      <c r="BP267" s="87" t="str">
        <f>A!H439</f>
        <v/>
      </c>
      <c r="BQ267" s="89">
        <f>A!I439</f>
        <v>0</v>
      </c>
      <c r="BR267" s="156"/>
      <c r="BS267" s="298" t="str">
        <f>A!L439</f>
        <v/>
      </c>
      <c r="BT267" s="156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2:123" customFormat="false" ht="12" customHeight="1" thickTop="1">
      <c r="B268" s="2"/>
      <c r="C268" s="2"/>
      <c r="D268" s="3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38"/>
      <c r="BE268" s="85"/>
      <c r="BF268" s="145"/>
      <c r="BG268" s="85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2:123" customFormat="false" ht="14" customHeight="1" thickBo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52" t="s">
        <v>173</v>
      </c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2"/>
      <c r="BV269" s="18"/>
      <c r="BW269" s="18"/>
      <c r="BX269" s="18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2:123" customFormat="false" ht="12" customHeight="1" thickTop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9" t="s">
        <v>65</v>
      </c>
      <c r="BE270" s="40"/>
      <c r="BF270" s="40"/>
      <c r="BG270" s="40"/>
      <c r="BH270" s="40"/>
      <c r="BI270" s="91"/>
      <c r="BJ270" s="91"/>
      <c r="BK270" s="41"/>
      <c r="BL270" s="40" t="s">
        <v>152</v>
      </c>
      <c r="BM270" s="40"/>
      <c r="BN270" s="77"/>
      <c r="BO270" s="40"/>
      <c r="BP270" s="40"/>
      <c r="BQ270" s="41"/>
      <c r="BR270" s="155"/>
      <c r="BS270" s="293">
        <f>YourData!$J$5</f>
        <v>40179</v>
      </c>
      <c r="BT270" s="155"/>
      <c r="BU270" s="2"/>
      <c r="BV270" s="18"/>
      <c r="BW270" s="18"/>
      <c r="BX270" s="18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2:123" customFormat="false" ht="12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42"/>
      <c r="BE271" s="43" t="s">
        <v>41</v>
      </c>
      <c r="BF271" s="43" t="s">
        <v>153</v>
      </c>
      <c r="BG271" s="43" t="s">
        <v>154</v>
      </c>
      <c r="BH271" s="43" t="s">
        <v>154</v>
      </c>
      <c r="BI271" s="43" t="s">
        <v>42</v>
      </c>
      <c r="BJ271" s="43" t="s">
        <v>155</v>
      </c>
      <c r="BK271" s="44" t="s">
        <v>156</v>
      </c>
      <c r="BL271" s="38"/>
      <c r="BM271" s="38"/>
      <c r="BN271" s="146" t="s">
        <v>157</v>
      </c>
      <c r="BO271" s="38"/>
      <c r="BP271" s="38" t="s">
        <v>158</v>
      </c>
      <c r="BQ271" s="45"/>
      <c r="BR271" s="155"/>
      <c r="BS271" s="291" t="str">
        <f>A!$L$21</f>
        <v>Tested Prg</v>
      </c>
      <c r="BT271" s="173"/>
      <c r="BU271" s="2"/>
      <c r="BV271" s="18"/>
      <c r="BW271" s="18"/>
      <c r="BX271" s="18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2:123" customFormat="false" ht="12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46"/>
      <c r="BE272" s="47" t="s">
        <v>159</v>
      </c>
      <c r="BF272" s="47" t="s">
        <v>159</v>
      </c>
      <c r="BG272" s="47" t="s">
        <v>61</v>
      </c>
      <c r="BH272" s="47" t="s">
        <v>43</v>
      </c>
      <c r="BI272" s="47" t="s">
        <v>160</v>
      </c>
      <c r="BJ272" s="47" t="s">
        <v>161</v>
      </c>
      <c r="BK272" s="48" t="s">
        <v>161</v>
      </c>
      <c r="BL272" s="47" t="s">
        <v>162</v>
      </c>
      <c r="BM272" s="47" t="s">
        <v>163</v>
      </c>
      <c r="BN272" s="48" t="s">
        <v>164</v>
      </c>
      <c r="BO272" s="47" t="s">
        <v>161</v>
      </c>
      <c r="BP272" s="47" t="s">
        <v>49</v>
      </c>
      <c r="BQ272" s="48" t="s">
        <v>50</v>
      </c>
      <c r="BR272" s="229"/>
      <c r="BS272" s="292" t="str">
        <f>A!$L$22</f>
        <v>Org</v>
      </c>
      <c r="BT272" s="173"/>
      <c r="BU272" s="2"/>
      <c r="BV272" s="18"/>
      <c r="BW272" s="18"/>
      <c r="BX272" s="18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2:123" customFormat="false" ht="12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47" t="s">
        <v>330</v>
      </c>
      <c r="BE273" s="148">
        <f>A!J263</f>
        <v>7.4999999999999997E-3</v>
      </c>
      <c r="BF273" s="148">
        <f>A!D263</f>
        <v>6.9100000000000003E-3</v>
      </c>
      <c r="BG273" s="148">
        <f>A!C263</f>
        <v>7.6E-3</v>
      </c>
      <c r="BH273" s="148">
        <f>A!B263</f>
        <v>7.4000000000000003E-3</v>
      </c>
      <c r="BI273" s="148">
        <f>A!K263</f>
        <v>7.4744623001487803E-3</v>
      </c>
      <c r="BJ273" s="148">
        <f>A!E263</f>
        <v>7.50358999999987E-3</v>
      </c>
      <c r="BK273" s="149">
        <f>A!F263</f>
        <v>7.5088100000000298E-3</v>
      </c>
      <c r="BL273" s="148">
        <f t="shared" ref="BL273:BL286" si="67">MINA(BE273:BK273)</f>
        <v>6.9100000000000003E-3</v>
      </c>
      <c r="BM273" s="148">
        <f t="shared" ref="BM273:BM286" si="68">MAXA(BE273:BK273)</f>
        <v>7.6E-3</v>
      </c>
      <c r="BN273" s="139">
        <f t="shared" ref="BN273:BN286" si="69">(BM273-BL273)/BO273</f>
        <v>9.2898773351972677E-2</v>
      </c>
      <c r="BO273" s="148">
        <f>A!G263</f>
        <v>7.4274392987488001E-3</v>
      </c>
      <c r="BP273" s="148">
        <f>A!H263</f>
        <v>7.3400000000000002E-3</v>
      </c>
      <c r="BQ273" s="149">
        <f>A!I263</f>
        <v>7.339E-3</v>
      </c>
      <c r="BR273" s="169"/>
      <c r="BS273" s="300" t="str">
        <f>A!L263</f>
        <v/>
      </c>
      <c r="BT273" s="169"/>
      <c r="BU273" s="2"/>
      <c r="BV273" s="18"/>
      <c r="BW273" s="18"/>
      <c r="BX273" s="18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2:123" customFormat="false" ht="12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36" t="s">
        <v>317</v>
      </c>
      <c r="BE274" s="148">
        <f>A!J264</f>
        <v>6.6E-3</v>
      </c>
      <c r="BF274" s="148">
        <f>A!D264</f>
        <v>6.9199999999999999E-3</v>
      </c>
      <c r="BG274" s="148">
        <f>A!C264</f>
        <v>7.0296100000000004E-3</v>
      </c>
      <c r="BH274" s="148">
        <f>A!B264</f>
        <v>6.4000000000000003E-3</v>
      </c>
      <c r="BI274" s="148">
        <f>A!K264</f>
        <v>6.5834781619047286E-3</v>
      </c>
      <c r="BJ274" s="148">
        <f>A!E264</f>
        <v>6.5938000000000697E-3</v>
      </c>
      <c r="BK274" s="149">
        <f>A!F264</f>
        <v>6.6309200000000696E-3</v>
      </c>
      <c r="BL274" s="148">
        <f t="shared" si="67"/>
        <v>6.4000000000000003E-3</v>
      </c>
      <c r="BM274" s="148">
        <f t="shared" si="68"/>
        <v>7.0296100000000004E-3</v>
      </c>
      <c r="BN274" s="139">
        <f t="shared" si="69"/>
        <v>9.6585732671699939E-2</v>
      </c>
      <c r="BO274" s="148">
        <f>A!G264</f>
        <v>6.5186646369405103E-3</v>
      </c>
      <c r="BP274" s="148">
        <f>A!H264</f>
        <v>6.4000000000000003E-3</v>
      </c>
      <c r="BQ274" s="149">
        <f>A!I264</f>
        <v>6.411E-3</v>
      </c>
      <c r="BR274" s="169"/>
      <c r="BS274" s="300" t="str">
        <f>A!L264</f>
        <v/>
      </c>
      <c r="BT274" s="169"/>
      <c r="BU274" s="2"/>
      <c r="BV274" s="18"/>
      <c r="BW274" s="18"/>
      <c r="BX274" s="18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2:123" customFormat="false" ht="12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36" t="s">
        <v>318</v>
      </c>
      <c r="BE275" s="148">
        <f>A!J265</f>
        <v>8.0000000000000002E-3</v>
      </c>
      <c r="BF275" s="148">
        <f>A!D265</f>
        <v>7.0000000000000001E-3</v>
      </c>
      <c r="BG275" s="148">
        <f>A!C265</f>
        <v>7.7999999999999996E-3</v>
      </c>
      <c r="BH275" s="148">
        <f>A!B265</f>
        <v>7.7999999999999996E-3</v>
      </c>
      <c r="BI275" s="148">
        <f>A!K265</f>
        <v>8.0402255875000692E-3</v>
      </c>
      <c r="BJ275" s="148">
        <f>A!E265</f>
        <v>7.9505600000000197E-3</v>
      </c>
      <c r="BK275" s="149">
        <f>A!F265</f>
        <v>7.9517200000000596E-3</v>
      </c>
      <c r="BL275" s="148">
        <f t="shared" si="67"/>
        <v>7.0000000000000001E-3</v>
      </c>
      <c r="BM275" s="148">
        <f t="shared" si="68"/>
        <v>8.0402255875000692E-3</v>
      </c>
      <c r="BN275" s="139">
        <f t="shared" si="69"/>
        <v>0.132037094582208</v>
      </c>
      <c r="BO275" s="148">
        <f>A!G265</f>
        <v>7.8782829233826502E-3</v>
      </c>
      <c r="BP275" s="148">
        <f>A!H265</f>
        <v>7.8600000000000007E-3</v>
      </c>
      <c r="BQ275" s="149">
        <f>A!I265</f>
        <v>7.8729999999999998E-3</v>
      </c>
      <c r="BR275" s="169"/>
      <c r="BS275" s="300" t="str">
        <f>A!L265</f>
        <v/>
      </c>
      <c r="BT275" s="169"/>
      <c r="BU275" s="2"/>
      <c r="BV275" s="18"/>
      <c r="BW275" s="18"/>
      <c r="BX275" s="18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2:123" customFormat="false" ht="12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36" t="s">
        <v>319</v>
      </c>
      <c r="BE276" s="148">
        <f>A!J266</f>
        <v>7.4999999999999997E-3</v>
      </c>
      <c r="BF276" s="148">
        <f>A!D266</f>
        <v>6.9100000000000003E-3</v>
      </c>
      <c r="BG276" s="148">
        <f>A!C266</f>
        <v>7.6E-3</v>
      </c>
      <c r="BH276" s="148">
        <f>A!B266</f>
        <v>7.3000000000000001E-3</v>
      </c>
      <c r="BI276" s="148">
        <f>A!K266</f>
        <v>7.4768822944939872E-3</v>
      </c>
      <c r="BJ276" s="148">
        <f>A!E266</f>
        <v>7.50358999999987E-3</v>
      </c>
      <c r="BK276" s="149">
        <f>A!F266</f>
        <v>7.5193800000000104E-3</v>
      </c>
      <c r="BL276" s="148">
        <f t="shared" si="67"/>
        <v>6.9100000000000003E-3</v>
      </c>
      <c r="BM276" s="148">
        <f t="shared" si="68"/>
        <v>7.6E-3</v>
      </c>
      <c r="BN276" s="139">
        <f t="shared" si="69"/>
        <v>9.2898773351972677E-2</v>
      </c>
      <c r="BO276" s="148">
        <f>A!G266</f>
        <v>7.4274392987488001E-3</v>
      </c>
      <c r="BP276" s="148">
        <f>A!H266</f>
        <v>7.3400000000000002E-3</v>
      </c>
      <c r="BQ276" s="149">
        <f>A!I266</f>
        <v>7.339E-3</v>
      </c>
      <c r="BR276" s="169"/>
      <c r="BS276" s="300" t="str">
        <f>A!L266</f>
        <v/>
      </c>
      <c r="BT276" s="169"/>
      <c r="BU276" s="2"/>
      <c r="BV276" s="18"/>
      <c r="BW276" s="18"/>
      <c r="BX276" s="18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2:123" customFormat="false" ht="12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36" t="s">
        <v>320</v>
      </c>
      <c r="BE277" s="148">
        <f>A!J267</f>
        <v>6.4999999999999997E-3</v>
      </c>
      <c r="BF277" s="148">
        <f>A!D267</f>
        <v>6.9199999999999999E-3</v>
      </c>
      <c r="BG277" s="148">
        <f>A!C267</f>
        <v>7.0601199999999996E-3</v>
      </c>
      <c r="BH277" s="148">
        <f>A!B267</f>
        <v>6.4000000000000003E-3</v>
      </c>
      <c r="BI277" s="148">
        <f>A!K267</f>
        <v>6.5862562791667318E-3</v>
      </c>
      <c r="BJ277" s="148">
        <f>A!E267</f>
        <v>6.5938002678572099E-3</v>
      </c>
      <c r="BK277" s="149">
        <f>A!F267</f>
        <v>6.5940699999999302E-3</v>
      </c>
      <c r="BL277" s="148">
        <f t="shared" si="67"/>
        <v>6.4000000000000003E-3</v>
      </c>
      <c r="BM277" s="148">
        <f t="shared" si="68"/>
        <v>7.0601199999999996E-3</v>
      </c>
      <c r="BN277" s="139">
        <f t="shared" si="69"/>
        <v>0.10126613911984005</v>
      </c>
      <c r="BO277" s="148">
        <f>A!G267</f>
        <v>6.5186646369405103E-3</v>
      </c>
      <c r="BP277" s="148">
        <f>A!H267</f>
        <v>6.4000000000000003E-3</v>
      </c>
      <c r="BQ277" s="149">
        <f>A!I267</f>
        <v>6.4019999999999997E-3</v>
      </c>
      <c r="BR277" s="169"/>
      <c r="BS277" s="300" t="str">
        <f>A!L267</f>
        <v/>
      </c>
      <c r="BT277" s="169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2:123" customFormat="false" ht="12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136" t="s">
        <v>321</v>
      </c>
      <c r="BE278" s="148">
        <f>A!J268</f>
        <v>8.3000000000000001E-3</v>
      </c>
      <c r="BF278" s="148">
        <f>A!D268</f>
        <v>8.5299999999999994E-3</v>
      </c>
      <c r="BG278" s="148">
        <f>A!C268</f>
        <v>8.2000000000000007E-3</v>
      </c>
      <c r="BH278" s="148">
        <f>A!B268</f>
        <v>8.3000000000000001E-3</v>
      </c>
      <c r="BI278" s="148">
        <f>A!K268</f>
        <v>8.422259210565471E-3</v>
      </c>
      <c r="BJ278" s="148">
        <f>A!E268</f>
        <v>8.3236000000000004E-3</v>
      </c>
      <c r="BK278" s="149">
        <f>A!F268</f>
        <v>8.5152079315476206E-3</v>
      </c>
      <c r="BL278" s="148">
        <f t="shared" si="67"/>
        <v>8.2000000000000007E-3</v>
      </c>
      <c r="BM278" s="148">
        <f t="shared" si="68"/>
        <v>8.5299999999999994E-3</v>
      </c>
      <c r="BN278" s="139">
        <f t="shared" si="69"/>
        <v>4.0110681526425489E-2</v>
      </c>
      <c r="BO278" s="148">
        <f>A!G268</f>
        <v>8.2272349270004295E-3</v>
      </c>
      <c r="BP278" s="148">
        <f>A!H268</f>
        <v>8.2000000000000007E-3</v>
      </c>
      <c r="BQ278" s="149">
        <f>A!I268</f>
        <v>8.2100000000000003E-3</v>
      </c>
      <c r="BR278" s="169"/>
      <c r="BS278" s="300" t="str">
        <f>A!L268</f>
        <v/>
      </c>
      <c r="BT278" s="169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2:123" customFormat="false" ht="12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36" t="s">
        <v>322</v>
      </c>
      <c r="BE279" s="148">
        <f>A!J269</f>
        <v>1.0200000000000001E-2</v>
      </c>
      <c r="BF279" s="148">
        <f>A!D269</f>
        <v>1.01E-2</v>
      </c>
      <c r="BG279" s="148">
        <f>A!C269</f>
        <v>9.7010399999999993E-3</v>
      </c>
      <c r="BH279" s="148">
        <f>A!B269</f>
        <v>9.9000000000000008E-3</v>
      </c>
      <c r="BI279" s="148">
        <f>A!K269</f>
        <v>1.0277822212797617E-2</v>
      </c>
      <c r="BJ279" s="148">
        <f>A!E269</f>
        <v>1.0069099999999999E-2</v>
      </c>
      <c r="BK279" s="149">
        <f>A!F269</f>
        <v>1.02355619047619E-2</v>
      </c>
      <c r="BL279" s="148">
        <f t="shared" si="67"/>
        <v>9.7010399999999993E-3</v>
      </c>
      <c r="BM279" s="148">
        <f t="shared" si="68"/>
        <v>1.0277822212797617E-2</v>
      </c>
      <c r="BN279" s="139">
        <f t="shared" si="69"/>
        <v>5.7857716422764716E-2</v>
      </c>
      <c r="BO279" s="148">
        <f>A!G269</f>
        <v>9.9689764556742302E-3</v>
      </c>
      <c r="BP279" s="148">
        <f>A!H269</f>
        <v>9.9399999999999992E-3</v>
      </c>
      <c r="BQ279" s="149">
        <f>A!I269</f>
        <v>9.946E-3</v>
      </c>
      <c r="BR279" s="169"/>
      <c r="BS279" s="300" t="str">
        <f>A!L269</f>
        <v/>
      </c>
      <c r="BT279" s="169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2:123" customFormat="false" ht="12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36" t="s">
        <v>323</v>
      </c>
      <c r="BE280" s="148">
        <f>A!J270</f>
        <v>9.2999999999999992E-3</v>
      </c>
      <c r="BF280" s="148">
        <f>A!D270</f>
        <v>9.8499999999999994E-3</v>
      </c>
      <c r="BG280" s="148">
        <f>A!C270</f>
        <v>9.0038700000000006E-3</v>
      </c>
      <c r="BH280" s="148">
        <f>A!B270</f>
        <v>9.1999999999999998E-3</v>
      </c>
      <c r="BI280" s="148">
        <f>A!K270</f>
        <v>9.394808202827374E-3</v>
      </c>
      <c r="BJ280" s="148">
        <f>A!E270</f>
        <v>9.3020700000001101E-3</v>
      </c>
      <c r="BK280" s="149">
        <f>A!F270</f>
        <v>9.5112389285714593E-3</v>
      </c>
      <c r="BL280" s="148">
        <f t="shared" si="67"/>
        <v>9.0038700000000006E-3</v>
      </c>
      <c r="BM280" s="148">
        <f t="shared" si="68"/>
        <v>9.8499999999999994E-3</v>
      </c>
      <c r="BN280" s="139">
        <f t="shared" si="69"/>
        <v>9.1282048180368558E-2</v>
      </c>
      <c r="BO280" s="148">
        <f>A!G270</f>
        <v>9.2694020003592607E-3</v>
      </c>
      <c r="BP280" s="148">
        <f>A!H270</f>
        <v>9.1999999999999998E-3</v>
      </c>
      <c r="BQ280" s="149">
        <f>A!I270</f>
        <v>9.2079999999999992E-3</v>
      </c>
      <c r="BR280" s="169"/>
      <c r="BS280" s="300" t="str">
        <f>A!L270</f>
        <v/>
      </c>
      <c r="BT280" s="169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2:123" customFormat="false" ht="12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36" t="s">
        <v>324</v>
      </c>
      <c r="BE281" s="148">
        <f>A!J271</f>
        <v>1.06E-2</v>
      </c>
      <c r="BF281" s="148">
        <f>A!D271</f>
        <v>1.0699999999999999E-2</v>
      </c>
      <c r="BG281" s="148">
        <f>A!C271</f>
        <v>1.049435E-2</v>
      </c>
      <c r="BH281" s="148">
        <f>A!B271</f>
        <v>1.0500000000000001E-2</v>
      </c>
      <c r="BI281" s="148">
        <f>A!K271</f>
        <v>1.0571360269345246E-2</v>
      </c>
      <c r="BJ281" s="148">
        <f>A!E271</f>
        <v>1.0470800000000001E-2</v>
      </c>
      <c r="BK281" s="149">
        <f>A!F271</f>
        <v>1.0525314136904799E-2</v>
      </c>
      <c r="BL281" s="148">
        <f t="shared" si="67"/>
        <v>1.0470800000000001E-2</v>
      </c>
      <c r="BM281" s="148">
        <f t="shared" si="68"/>
        <v>1.0699999999999999E-2</v>
      </c>
      <c r="BN281" s="139">
        <f t="shared" si="69"/>
        <v>2.2108916657254705E-2</v>
      </c>
      <c r="BO281" s="148">
        <f>A!G271</f>
        <v>1.0366858021729E-2</v>
      </c>
      <c r="BP281" s="148">
        <f>A!H271</f>
        <v>1.0449999999999999E-2</v>
      </c>
      <c r="BQ281" s="149">
        <f>A!I271</f>
        <v>1.0451E-2</v>
      </c>
      <c r="BR281" s="169"/>
      <c r="BS281" s="300" t="str">
        <f>A!L271</f>
        <v/>
      </c>
      <c r="BT281" s="169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2:123" customFormat="false" ht="12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36" t="s">
        <v>325</v>
      </c>
      <c r="BE282" s="148">
        <f>A!J272</f>
        <v>1.6400000000000001E-2</v>
      </c>
      <c r="BF282" s="148">
        <f>A!D272</f>
        <v>1.6400000000000001E-2</v>
      </c>
      <c r="BG282" s="148">
        <f>A!C272</f>
        <v>1.6613989999999999E-2</v>
      </c>
      <c r="BH282" s="148">
        <f>A!B272</f>
        <v>1.6400000000000001E-2</v>
      </c>
      <c r="BI282" s="148">
        <f>A!K272</f>
        <v>1.6193066794642868E-2</v>
      </c>
      <c r="BJ282" s="148">
        <f>A!E272</f>
        <v>1.6309700000000101E-2</v>
      </c>
      <c r="BK282" s="149">
        <f>A!F272</f>
        <v>1.6403845982142898E-2</v>
      </c>
      <c r="BL282" s="148">
        <f t="shared" si="67"/>
        <v>1.6193066794642868E-2</v>
      </c>
      <c r="BM282" s="148">
        <f t="shared" si="68"/>
        <v>1.6613989999999999E-2</v>
      </c>
      <c r="BN282" s="139">
        <f t="shared" si="69"/>
        <v>2.59988577564957E-2</v>
      </c>
      <c r="BO282" s="148">
        <f>A!G272</f>
        <v>1.61900653213107E-2</v>
      </c>
      <c r="BP282" s="148">
        <f>A!H272</f>
        <v>1.6230000000000001E-2</v>
      </c>
      <c r="BQ282" s="149">
        <f>A!I272</f>
        <v>1.6230000000000001E-2</v>
      </c>
      <c r="BR282" s="169"/>
      <c r="BS282" s="300" t="str">
        <f>A!L272</f>
        <v/>
      </c>
      <c r="BT282" s="169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2:123" customFormat="false" ht="12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1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36" t="s">
        <v>326</v>
      </c>
      <c r="BE283" s="148">
        <f>A!J273</f>
        <v>1.6199999999999999E-2</v>
      </c>
      <c r="BF283" s="148">
        <f>A!D273</f>
        <v>1.7100000000000001E-2</v>
      </c>
      <c r="BG283" s="148">
        <f>A!C273</f>
        <v>1.6440630000000001E-2</v>
      </c>
      <c r="BH283" s="148">
        <f>A!B273</f>
        <v>1.6199999999999999E-2</v>
      </c>
      <c r="BI283" s="148">
        <f>A!K273</f>
        <v>1.60668358735119E-2</v>
      </c>
      <c r="BJ283" s="148">
        <f>A!E273</f>
        <v>1.6151200000000001E-2</v>
      </c>
      <c r="BK283" s="149">
        <f>A!F273</f>
        <v>1.62790915178571E-2</v>
      </c>
      <c r="BL283" s="148">
        <f t="shared" si="67"/>
        <v>1.60668358735119E-2</v>
      </c>
      <c r="BM283" s="148">
        <f t="shared" si="68"/>
        <v>1.7100000000000001E-2</v>
      </c>
      <c r="BN283" s="139">
        <f t="shared" si="69"/>
        <v>6.4346368163082784E-2</v>
      </c>
      <c r="BO283" s="148">
        <f>A!G273</f>
        <v>1.6056292778942799E-2</v>
      </c>
      <c r="BP283" s="148">
        <f>A!H273</f>
        <v>1.6049999999999998E-2</v>
      </c>
      <c r="BQ283" s="149">
        <f>A!I273</f>
        <v>1.6059E-2</v>
      </c>
      <c r="BR283" s="169"/>
      <c r="BS283" s="300" t="str">
        <f>A!L273</f>
        <v/>
      </c>
      <c r="BT283" s="169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2:123" customFormat="false" ht="12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1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36" t="s">
        <v>327</v>
      </c>
      <c r="BE284" s="148">
        <f>A!J274</f>
        <v>1.6E-2</v>
      </c>
      <c r="BF284" s="148">
        <f>A!D274</f>
        <v>1.61E-2</v>
      </c>
      <c r="BG284" s="148">
        <f>A!C274</f>
        <v>1.6254319999999999E-2</v>
      </c>
      <c r="BH284" s="148">
        <f>A!B274</f>
        <v>1.5900000000000001E-2</v>
      </c>
      <c r="BI284" s="148">
        <f>A!K274</f>
        <v>1.5855308177083322E-2</v>
      </c>
      <c r="BJ284" s="148">
        <f>A!E274</f>
        <v>1.59210999999999E-2</v>
      </c>
      <c r="BK284" s="149">
        <f>A!F274</f>
        <v>1.5706914434523801E-2</v>
      </c>
      <c r="BL284" s="148">
        <f t="shared" si="67"/>
        <v>1.5706914434523801E-2</v>
      </c>
      <c r="BM284" s="148">
        <f t="shared" si="68"/>
        <v>1.6254319999999999E-2</v>
      </c>
      <c r="BN284" s="139">
        <f t="shared" si="69"/>
        <v>3.4653626605149479E-2</v>
      </c>
      <c r="BO284" s="148">
        <f>A!G274</f>
        <v>1.5796487095375299E-2</v>
      </c>
      <c r="BP284" s="148">
        <f>A!H274</f>
        <v>1.5900000000000001E-2</v>
      </c>
      <c r="BQ284" s="149">
        <f>A!I274</f>
        <v>1.5890999999999999E-2</v>
      </c>
      <c r="BR284" s="169"/>
      <c r="BS284" s="300" t="str">
        <f>A!L274</f>
        <v/>
      </c>
      <c r="BT284" s="169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2:123" customFormat="false" ht="12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17"/>
      <c r="U285" s="17"/>
      <c r="V285" s="17"/>
      <c r="W285" s="2"/>
      <c r="X285" s="2"/>
      <c r="Y285" s="2"/>
      <c r="Z285" s="2"/>
      <c r="AA285" s="17"/>
      <c r="AB285" s="17"/>
      <c r="AC285" s="17"/>
      <c r="AD285" s="2"/>
      <c r="AE285" s="2"/>
      <c r="AF285" s="2"/>
      <c r="AG285" s="2"/>
      <c r="AH285" s="2"/>
      <c r="AI285" s="17"/>
      <c r="AJ285" s="17"/>
      <c r="AK285" s="2"/>
      <c r="AL285" s="17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36" t="s">
        <v>328</v>
      </c>
      <c r="BE285" s="148">
        <f>A!J275</f>
        <v>1.5599999999999999E-2</v>
      </c>
      <c r="BF285" s="148">
        <f>A!D275</f>
        <v>1.6400000000000001E-2</v>
      </c>
      <c r="BG285" s="148">
        <f>A!C275</f>
        <v>1.5764429999999999E-2</v>
      </c>
      <c r="BH285" s="148">
        <f>A!B275</f>
        <v>1.55E-2</v>
      </c>
      <c r="BI285" s="148">
        <f>A!K275</f>
        <v>1.5445724502976214E-2</v>
      </c>
      <c r="BJ285" s="148">
        <f>A!E275</f>
        <v>1.5469899999999899E-2</v>
      </c>
      <c r="BK285" s="149">
        <f>A!F275</f>
        <v>1.53260693452381E-2</v>
      </c>
      <c r="BL285" s="148">
        <f t="shared" si="67"/>
        <v>1.53260693452381E-2</v>
      </c>
      <c r="BM285" s="148">
        <f t="shared" si="68"/>
        <v>1.6400000000000001E-2</v>
      </c>
      <c r="BN285" s="139">
        <f t="shared" si="69"/>
        <v>6.9882163200360711E-2</v>
      </c>
      <c r="BO285" s="148">
        <f>A!G275</f>
        <v>1.53677362803268E-2</v>
      </c>
      <c r="BP285" s="148">
        <f>A!H275</f>
        <v>1.5440000000000001E-2</v>
      </c>
      <c r="BQ285" s="149">
        <f>A!I275</f>
        <v>1.5439E-2</v>
      </c>
      <c r="BR285" s="169"/>
      <c r="BS285" s="300" t="str">
        <f>A!L275</f>
        <v/>
      </c>
      <c r="BT285" s="169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2:123" customFormat="false" ht="12" customHeight="1" thickBo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17"/>
      <c r="U286" s="17"/>
      <c r="V286" s="17"/>
      <c r="W286" s="2"/>
      <c r="X286" s="2"/>
      <c r="Y286" s="2"/>
      <c r="Z286" s="2"/>
      <c r="AA286" s="17"/>
      <c r="AB286" s="17"/>
      <c r="AC286" s="17"/>
      <c r="AD286" s="2"/>
      <c r="AE286" s="2"/>
      <c r="AF286" s="2"/>
      <c r="AG286" s="2"/>
      <c r="AH286" s="2"/>
      <c r="AI286" s="17"/>
      <c r="AJ286" s="17"/>
      <c r="AK286" s="2"/>
      <c r="AL286" s="17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40" t="s">
        <v>329</v>
      </c>
      <c r="BE286" s="150">
        <f>A!J276</f>
        <v>1.14E-2</v>
      </c>
      <c r="BF286" s="150">
        <f>A!D276</f>
        <v>1.15E-2</v>
      </c>
      <c r="BG286" s="150">
        <f>A!C276</f>
        <v>1.0932890000000001E-2</v>
      </c>
      <c r="BH286" s="150">
        <f>A!B276</f>
        <v>1.11E-2</v>
      </c>
      <c r="BI286" s="148">
        <f>A!K276</f>
        <v>1.1460890157738097E-2</v>
      </c>
      <c r="BJ286" s="150">
        <f>A!E276</f>
        <v>1.12810999999999E-2</v>
      </c>
      <c r="BK286" s="151">
        <f>A!F276</f>
        <v>1.12812E-2</v>
      </c>
      <c r="BL286" s="150">
        <f t="shared" si="67"/>
        <v>1.0932890000000001E-2</v>
      </c>
      <c r="BM286" s="150">
        <f t="shared" si="68"/>
        <v>1.15E-2</v>
      </c>
      <c r="BN286" s="139">
        <f t="shared" si="69"/>
        <v>5.0957290657988596E-2</v>
      </c>
      <c r="BO286" s="150">
        <f>A!G276</f>
        <v>1.1129123873682501E-2</v>
      </c>
      <c r="BP286" s="150">
        <f>A!H276</f>
        <v>1.1089999999999999E-2</v>
      </c>
      <c r="BQ286" s="151">
        <f>A!I276</f>
        <v>1.1098999999999999E-2</v>
      </c>
      <c r="BR286" s="169"/>
      <c r="BS286" s="300" t="str">
        <f>A!L276</f>
        <v/>
      </c>
      <c r="BT286" s="169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2:123" customFormat="false" ht="12" customHeight="1" thickTop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17"/>
      <c r="U287" s="17"/>
      <c r="V287" s="17"/>
      <c r="W287" s="2"/>
      <c r="X287" s="2"/>
      <c r="Y287" s="2"/>
      <c r="Z287" s="2"/>
      <c r="AA287" s="17"/>
      <c r="AB287" s="17"/>
      <c r="AC287" s="17"/>
      <c r="AD287" s="2"/>
      <c r="AE287" s="2"/>
      <c r="AF287" s="2"/>
      <c r="AG287" s="2"/>
      <c r="AH287" s="2"/>
      <c r="AI287" s="17"/>
      <c r="AJ287" s="17"/>
      <c r="AK287" s="2"/>
      <c r="AL287" s="17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52" t="s">
        <v>75</v>
      </c>
      <c r="BE287" s="38"/>
      <c r="BF287" s="38"/>
      <c r="BG287" s="38"/>
      <c r="BH287" s="38"/>
      <c r="BI287" s="91"/>
      <c r="BJ287" s="91"/>
      <c r="BK287" s="41"/>
      <c r="BL287" s="40" t="s">
        <v>152</v>
      </c>
      <c r="BM287" s="40"/>
      <c r="BN287" s="77"/>
      <c r="BO287" s="38"/>
      <c r="BP287" s="38"/>
      <c r="BQ287" s="45"/>
      <c r="BR287" s="155"/>
      <c r="BS287" s="293">
        <f>YourData!$J$5</f>
        <v>40179</v>
      </c>
      <c r="BT287" s="155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2:123" customFormat="false" ht="12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17"/>
      <c r="U288" s="17"/>
      <c r="V288" s="17"/>
      <c r="W288" s="2"/>
      <c r="X288" s="2"/>
      <c r="Y288" s="2"/>
      <c r="Z288" s="2"/>
      <c r="AA288" s="17"/>
      <c r="AB288" s="17"/>
      <c r="AC288" s="17"/>
      <c r="AD288" s="2"/>
      <c r="AE288" s="2"/>
      <c r="AF288" s="2"/>
      <c r="AG288" s="2"/>
      <c r="AH288" s="2"/>
      <c r="AI288" s="17"/>
      <c r="AJ288" s="17"/>
      <c r="AK288" s="2"/>
      <c r="AL288" s="17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42"/>
      <c r="BE288" s="43" t="s">
        <v>41</v>
      </c>
      <c r="BF288" s="43" t="s">
        <v>153</v>
      </c>
      <c r="BG288" s="43" t="s">
        <v>154</v>
      </c>
      <c r="BH288" s="43" t="s">
        <v>154</v>
      </c>
      <c r="BI288" s="43" t="s">
        <v>42</v>
      </c>
      <c r="BJ288" s="43" t="s">
        <v>155</v>
      </c>
      <c r="BK288" s="44" t="s">
        <v>156</v>
      </c>
      <c r="BL288" s="38"/>
      <c r="BM288" s="38"/>
      <c r="BN288" s="146" t="s">
        <v>157</v>
      </c>
      <c r="BO288" s="38"/>
      <c r="BP288" s="38" t="s">
        <v>158</v>
      </c>
      <c r="BQ288" s="45"/>
      <c r="BR288" s="155"/>
      <c r="BS288" s="291" t="str">
        <f>A!$L$21</f>
        <v>Tested Prg</v>
      </c>
      <c r="BT288" s="173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2:123" customFormat="false" ht="12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17"/>
      <c r="U289" s="17"/>
      <c r="V289" s="17"/>
      <c r="W289" s="2"/>
      <c r="X289" s="2"/>
      <c r="Y289" s="2"/>
      <c r="Z289" s="2"/>
      <c r="AA289" s="17"/>
      <c r="AB289" s="17"/>
      <c r="AC289" s="17"/>
      <c r="AD289" s="2"/>
      <c r="AE289" s="2"/>
      <c r="AF289" s="2"/>
      <c r="AG289" s="2"/>
      <c r="AH289" s="2"/>
      <c r="AI289" s="17"/>
      <c r="AJ289" s="17"/>
      <c r="AK289" s="2"/>
      <c r="AL289" s="17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46"/>
      <c r="BE289" s="47" t="s">
        <v>159</v>
      </c>
      <c r="BF289" s="47" t="s">
        <v>159</v>
      </c>
      <c r="BG289" s="47" t="s">
        <v>61</v>
      </c>
      <c r="BH289" s="47" t="s">
        <v>43</v>
      </c>
      <c r="BI289" s="47" t="s">
        <v>160</v>
      </c>
      <c r="BJ289" s="47" t="s">
        <v>161</v>
      </c>
      <c r="BK289" s="48" t="s">
        <v>161</v>
      </c>
      <c r="BL289" s="47" t="s">
        <v>162</v>
      </c>
      <c r="BM289" s="47" t="s">
        <v>163</v>
      </c>
      <c r="BN289" s="48" t="s">
        <v>164</v>
      </c>
      <c r="BO289" s="47" t="s">
        <v>161</v>
      </c>
      <c r="BP289" s="47" t="s">
        <v>49</v>
      </c>
      <c r="BQ289" s="48" t="s">
        <v>50</v>
      </c>
      <c r="BR289" s="229"/>
      <c r="BS289" s="292" t="str">
        <f>A!$L$22</f>
        <v>Org</v>
      </c>
      <c r="BT289" s="173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2:123" customFormat="false" ht="12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17"/>
      <c r="U290" s="17"/>
      <c r="V290" s="17"/>
      <c r="W290" s="2"/>
      <c r="X290" s="2"/>
      <c r="Y290" s="2"/>
      <c r="Z290" s="2"/>
      <c r="AA290" s="17"/>
      <c r="AB290" s="17"/>
      <c r="AC290" s="17"/>
      <c r="AD290" s="2"/>
      <c r="AE290" s="2"/>
      <c r="AF290" s="2"/>
      <c r="AG290" s="2"/>
      <c r="AH290" s="2"/>
      <c r="AI290" s="17"/>
      <c r="AJ290" s="17"/>
      <c r="AK290" s="2"/>
      <c r="AL290" s="17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47" t="s">
        <v>330</v>
      </c>
      <c r="BE290" s="85">
        <f>A!J446</f>
        <v>0</v>
      </c>
      <c r="BF290" s="85">
        <f>A!D446</f>
        <v>2.1707670043415332E-2</v>
      </c>
      <c r="BG290" s="85">
        <f>A!C446</f>
        <v>0</v>
      </c>
      <c r="BH290" s="85">
        <f>A!B446</f>
        <v>0</v>
      </c>
      <c r="BI290" s="85">
        <f>A!K446</f>
        <v>5.1397677126867347E-4</v>
      </c>
      <c r="BJ290" s="85">
        <f>A!E446</f>
        <v>0</v>
      </c>
      <c r="BK290" s="86">
        <f>A!F446</f>
        <v>0</v>
      </c>
      <c r="BL290" s="148">
        <f t="shared" ref="BL290:BL303" si="70">MINA(BE290:BK290)</f>
        <v>0</v>
      </c>
      <c r="BM290" s="148">
        <f t="shared" ref="BM290:BM303" si="71">MAXA(BE290:BK290)</f>
        <v>2.1707670043415332E-2</v>
      </c>
      <c r="BN290" s="50"/>
      <c r="BO290" s="85">
        <f>A!G446</f>
        <v>0</v>
      </c>
      <c r="BP290" s="85" t="str">
        <f>A!H446</f>
        <v/>
      </c>
      <c r="BQ290" s="86">
        <f>A!I446</f>
        <v>0</v>
      </c>
      <c r="BR290" s="156"/>
      <c r="BS290" s="297" t="str">
        <f>A!L446</f>
        <v/>
      </c>
      <c r="BT290" s="156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2:123" customFormat="false" ht="12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17"/>
      <c r="U291" s="17"/>
      <c r="V291" s="17"/>
      <c r="W291" s="2"/>
      <c r="X291" s="2"/>
      <c r="Y291" s="2"/>
      <c r="Z291" s="2"/>
      <c r="AA291" s="17"/>
      <c r="AB291" s="17"/>
      <c r="AC291" s="17"/>
      <c r="AD291" s="2"/>
      <c r="AE291" s="2"/>
      <c r="AF291" s="2"/>
      <c r="AG291" s="2"/>
      <c r="AH291" s="2"/>
      <c r="AI291" s="17"/>
      <c r="AJ291" s="17"/>
      <c r="AK291" s="2"/>
      <c r="AL291" s="17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36" t="s">
        <v>317</v>
      </c>
      <c r="BE291" s="85">
        <f>A!J447</f>
        <v>0</v>
      </c>
      <c r="BF291" s="85">
        <f>A!D447</f>
        <v>2.1676300578034678E-2</v>
      </c>
      <c r="BG291" s="85">
        <f>A!C447</f>
        <v>1.4225540250454898E-2</v>
      </c>
      <c r="BH291" s="85">
        <f>A!B447</f>
        <v>0</v>
      </c>
      <c r="BI291" s="85">
        <f>A!K447</f>
        <v>4.9972065207673001E-4</v>
      </c>
      <c r="BJ291" s="85">
        <f>A!E447</f>
        <v>0</v>
      </c>
      <c r="BK291" s="86">
        <f>A!F447</f>
        <v>0</v>
      </c>
      <c r="BL291" s="148">
        <f t="shared" si="70"/>
        <v>0</v>
      </c>
      <c r="BM291" s="148">
        <f t="shared" si="71"/>
        <v>2.1676300578034678E-2</v>
      </c>
      <c r="BN291" s="50"/>
      <c r="BO291" s="85">
        <f>A!G447</f>
        <v>0</v>
      </c>
      <c r="BP291" s="85" t="str">
        <f>A!H447</f>
        <v/>
      </c>
      <c r="BQ291" s="86">
        <f>A!I447</f>
        <v>0</v>
      </c>
      <c r="BR291" s="156"/>
      <c r="BS291" s="297" t="str">
        <f>A!L447</f>
        <v/>
      </c>
      <c r="BT291" s="156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2:123" customFormat="false" ht="12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17"/>
      <c r="U292" s="17"/>
      <c r="V292" s="17"/>
      <c r="W292" s="2"/>
      <c r="X292" s="2"/>
      <c r="Y292" s="2"/>
      <c r="Z292" s="2"/>
      <c r="AA292" s="17"/>
      <c r="AB292" s="17"/>
      <c r="AC292" s="17"/>
      <c r="AD292" s="2"/>
      <c r="AE292" s="2"/>
      <c r="AF292" s="2"/>
      <c r="AG292" s="2"/>
      <c r="AH292" s="2"/>
      <c r="AI292" s="17"/>
      <c r="AJ292" s="17"/>
      <c r="AK292" s="2"/>
      <c r="AL292" s="17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36" t="s">
        <v>318</v>
      </c>
      <c r="BE292" s="85">
        <f>A!J448</f>
        <v>0</v>
      </c>
      <c r="BF292" s="85">
        <f>A!D448</f>
        <v>0</v>
      </c>
      <c r="BG292" s="85">
        <f>A!C448</f>
        <v>0</v>
      </c>
      <c r="BH292" s="85">
        <f>A!B448</f>
        <v>0</v>
      </c>
      <c r="BI292" s="85">
        <f>A!K448</f>
        <v>5.2402758531430813E-4</v>
      </c>
      <c r="BJ292" s="85">
        <f>A!E448</f>
        <v>0</v>
      </c>
      <c r="BK292" s="86">
        <f>A!F448</f>
        <v>0</v>
      </c>
      <c r="BL292" s="148">
        <f t="shared" si="70"/>
        <v>0</v>
      </c>
      <c r="BM292" s="148">
        <f t="shared" si="71"/>
        <v>5.2402758531430813E-4</v>
      </c>
      <c r="BN292" s="50"/>
      <c r="BO292" s="85">
        <f>A!G448</f>
        <v>0</v>
      </c>
      <c r="BP292" s="85" t="str">
        <f>A!H448</f>
        <v/>
      </c>
      <c r="BQ292" s="86">
        <f>A!I448</f>
        <v>0</v>
      </c>
      <c r="BR292" s="156"/>
      <c r="BS292" s="297" t="str">
        <f>A!L448</f>
        <v/>
      </c>
      <c r="BT292" s="156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2:123" customFormat="false" ht="12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17"/>
      <c r="U293" s="17"/>
      <c r="V293" s="17"/>
      <c r="W293" s="2"/>
      <c r="X293" s="2"/>
      <c r="Y293" s="2"/>
      <c r="Z293" s="2"/>
      <c r="AA293" s="17"/>
      <c r="AB293" s="17"/>
      <c r="AC293" s="17"/>
      <c r="AD293" s="2"/>
      <c r="AE293" s="2"/>
      <c r="AF293" s="2"/>
      <c r="AG293" s="2"/>
      <c r="AH293" s="2"/>
      <c r="AI293" s="17"/>
      <c r="AJ293" s="17"/>
      <c r="AK293" s="2"/>
      <c r="AL293" s="17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36" t="s">
        <v>319</v>
      </c>
      <c r="BE293" s="85">
        <f>A!J449</f>
        <v>0</v>
      </c>
      <c r="BF293" s="85">
        <f>A!D449</f>
        <v>1.013024602026058E-2</v>
      </c>
      <c r="BG293" s="85">
        <f>A!C449</f>
        <v>0</v>
      </c>
      <c r="BH293" s="85">
        <f>A!B449</f>
        <v>0</v>
      </c>
      <c r="BI293" s="85">
        <f>A!K449</f>
        <v>6.1108358003228707E-4</v>
      </c>
      <c r="BJ293" s="85">
        <f>A!E449</f>
        <v>0</v>
      </c>
      <c r="BK293" s="86">
        <f>A!F449</f>
        <v>0</v>
      </c>
      <c r="BL293" s="148">
        <f t="shared" si="70"/>
        <v>0</v>
      </c>
      <c r="BM293" s="148">
        <f t="shared" si="71"/>
        <v>1.013024602026058E-2</v>
      </c>
      <c r="BN293" s="50"/>
      <c r="BO293" s="85">
        <f>A!G449</f>
        <v>0</v>
      </c>
      <c r="BP293" s="85" t="str">
        <f>A!H449</f>
        <v/>
      </c>
      <c r="BQ293" s="86">
        <f>A!I449</f>
        <v>0</v>
      </c>
      <c r="BR293" s="156"/>
      <c r="BS293" s="297" t="str">
        <f>A!L449</f>
        <v/>
      </c>
      <c r="BT293" s="156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2:123" customFormat="false" ht="12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17"/>
      <c r="U294" s="17"/>
      <c r="V294" s="17"/>
      <c r="W294" s="2"/>
      <c r="X294" s="2"/>
      <c r="Y294" s="2"/>
      <c r="Z294" s="2"/>
      <c r="AA294" s="17"/>
      <c r="AB294" s="17"/>
      <c r="AC294" s="17"/>
      <c r="AD294" s="2"/>
      <c r="AE294" s="2"/>
      <c r="AF294" s="2"/>
      <c r="AG294" s="2"/>
      <c r="AH294" s="2"/>
      <c r="AI294" s="17"/>
      <c r="AJ294" s="17"/>
      <c r="AK294" s="2"/>
      <c r="AL294" s="17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36" t="s">
        <v>320</v>
      </c>
      <c r="BE294" s="85">
        <f>A!J450</f>
        <v>0</v>
      </c>
      <c r="BF294" s="85">
        <f>A!D450</f>
        <v>1.1560693641618528E-2</v>
      </c>
      <c r="BG294" s="85">
        <f>A!C450</f>
        <v>1.4164065200024967E-2</v>
      </c>
      <c r="BH294" s="85">
        <f>A!B450</f>
        <v>0</v>
      </c>
      <c r="BI294" s="85">
        <f>A!K450</f>
        <v>6.4274753677460983E-4</v>
      </c>
      <c r="BJ294" s="85">
        <f>A!E450</f>
        <v>0</v>
      </c>
      <c r="BK294" s="86">
        <f>A!F450</f>
        <v>0</v>
      </c>
      <c r="BL294" s="148">
        <f t="shared" si="70"/>
        <v>0</v>
      </c>
      <c r="BM294" s="148">
        <f t="shared" si="71"/>
        <v>1.4164065200024967E-2</v>
      </c>
      <c r="BN294" s="50"/>
      <c r="BO294" s="85">
        <f>A!G450</f>
        <v>0</v>
      </c>
      <c r="BP294" s="85" t="str">
        <f>A!H450</f>
        <v/>
      </c>
      <c r="BQ294" s="86">
        <f>A!I450</f>
        <v>0</v>
      </c>
      <c r="BR294" s="156"/>
      <c r="BS294" s="297" t="str">
        <f>A!L450</f>
        <v/>
      </c>
      <c r="BT294" s="156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2:123" customFormat="false" ht="12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17"/>
      <c r="U295" s="17"/>
      <c r="V295" s="17"/>
      <c r="W295" s="2"/>
      <c r="X295" s="2"/>
      <c r="Y295" s="2"/>
      <c r="Z295" s="2"/>
      <c r="AA295" s="17"/>
      <c r="AB295" s="17"/>
      <c r="AC295" s="17"/>
      <c r="AD295" s="2"/>
      <c r="AE295" s="2"/>
      <c r="AF295" s="2"/>
      <c r="AG295" s="2"/>
      <c r="AH295" s="2"/>
      <c r="AI295" s="17"/>
      <c r="AJ295" s="17"/>
      <c r="AK295" s="2"/>
      <c r="AL295" s="17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36" t="s">
        <v>321</v>
      </c>
      <c r="BE295" s="85">
        <f>A!J451</f>
        <v>1.2048192771084265E-2</v>
      </c>
      <c r="BF295" s="85">
        <f>A!D451</f>
        <v>0</v>
      </c>
      <c r="BG295" s="85">
        <f>A!C451</f>
        <v>0</v>
      </c>
      <c r="BH295" s="85">
        <f>A!B451</f>
        <v>0</v>
      </c>
      <c r="BI295" s="85">
        <f>A!K451</f>
        <v>1.3105022920873718E-2</v>
      </c>
      <c r="BJ295" s="85">
        <f>A!E451</f>
        <v>0</v>
      </c>
      <c r="BK295" s="86">
        <f>A!F451</f>
        <v>1.3152937767386408E-2</v>
      </c>
      <c r="BL295" s="148">
        <f t="shared" si="70"/>
        <v>0</v>
      </c>
      <c r="BM295" s="148">
        <f t="shared" si="71"/>
        <v>1.3152937767386408E-2</v>
      </c>
      <c r="BN295" s="50"/>
      <c r="BO295" s="85">
        <f>A!G451</f>
        <v>0</v>
      </c>
      <c r="BP295" s="85" t="str">
        <f>A!H451</f>
        <v/>
      </c>
      <c r="BQ295" s="86">
        <f>A!I451</f>
        <v>3.6540803897701162E-4</v>
      </c>
      <c r="BR295" s="156"/>
      <c r="BS295" s="297" t="str">
        <f>A!L451</f>
        <v/>
      </c>
      <c r="BT295" s="156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2:123" customFormat="false" ht="12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17"/>
      <c r="U296" s="17"/>
      <c r="V296" s="17"/>
      <c r="W296" s="2"/>
      <c r="X296" s="2"/>
      <c r="Y296" s="2"/>
      <c r="Z296" s="2"/>
      <c r="AA296" s="17"/>
      <c r="AB296" s="17"/>
      <c r="AC296" s="17"/>
      <c r="AD296" s="2"/>
      <c r="AE296" s="2"/>
      <c r="AF296" s="2"/>
      <c r="AG296" s="2"/>
      <c r="AH296" s="2"/>
      <c r="AI296" s="17"/>
      <c r="AJ296" s="17"/>
      <c r="AK296" s="2"/>
      <c r="AL296" s="17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36" t="s">
        <v>322</v>
      </c>
      <c r="BE296" s="85">
        <f>A!J452</f>
        <v>1.960784313725495E-2</v>
      </c>
      <c r="BF296" s="85">
        <f>A!D452</f>
        <v>0</v>
      </c>
      <c r="BG296" s="85">
        <f>A!C452</f>
        <v>1.030817314432261E-2</v>
      </c>
      <c r="BH296" s="85">
        <f>A!B452</f>
        <v>1.0101010101010215E-2</v>
      </c>
      <c r="BI296" s="85">
        <f>A!K452</f>
        <v>1.3391261023042764E-2</v>
      </c>
      <c r="BJ296" s="85">
        <f>A!E452</f>
        <v>0</v>
      </c>
      <c r="BK296" s="86">
        <f>A!F452</f>
        <v>1.0746845265898428E-2</v>
      </c>
      <c r="BL296" s="148">
        <f t="shared" si="70"/>
        <v>0</v>
      </c>
      <c r="BM296" s="148">
        <f t="shared" si="71"/>
        <v>1.960784313725495E-2</v>
      </c>
      <c r="BN296" s="50"/>
      <c r="BO296" s="85">
        <f>A!G452</f>
        <v>0</v>
      </c>
      <c r="BP296" s="85" t="str">
        <f>A!H452</f>
        <v/>
      </c>
      <c r="BQ296" s="86">
        <f>A!I452</f>
        <v>4.0217172732762228E-4</v>
      </c>
      <c r="BR296" s="156"/>
      <c r="BS296" s="297" t="str">
        <f>A!L452</f>
        <v/>
      </c>
      <c r="BT296" s="156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2:123" customFormat="false" ht="12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17"/>
      <c r="U297" s="17"/>
      <c r="V297" s="17"/>
      <c r="W297" s="2"/>
      <c r="X297" s="2"/>
      <c r="Y297" s="2"/>
      <c r="Z297" s="2"/>
      <c r="AA297" s="17"/>
      <c r="AB297" s="17"/>
      <c r="AC297" s="17"/>
      <c r="AD297" s="2"/>
      <c r="AE297" s="2"/>
      <c r="AF297" s="2"/>
      <c r="AG297" s="2"/>
      <c r="AH297" s="2"/>
      <c r="AI297" s="17"/>
      <c r="AJ297" s="17"/>
      <c r="AK297" s="2"/>
      <c r="AL297" s="17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36" t="s">
        <v>323</v>
      </c>
      <c r="BE297" s="85">
        <f>A!J453</f>
        <v>1.0752688172043133E-2</v>
      </c>
      <c r="BF297" s="85">
        <f>A!D453</f>
        <v>1.0152284263958977E-3</v>
      </c>
      <c r="BG297" s="85">
        <f>A!C453</f>
        <v>1.110633538689487E-2</v>
      </c>
      <c r="BH297" s="85">
        <f>A!B453</f>
        <v>0</v>
      </c>
      <c r="BI297" s="85">
        <f>A!K453</f>
        <v>1.3115509900768022E-2</v>
      </c>
      <c r="BJ297" s="85">
        <f>A!E453</f>
        <v>0</v>
      </c>
      <c r="BK297" s="86">
        <f>A!F453</f>
        <v>1.2511514103859681E-2</v>
      </c>
      <c r="BL297" s="148">
        <f t="shared" si="70"/>
        <v>0</v>
      </c>
      <c r="BM297" s="148">
        <f t="shared" si="71"/>
        <v>1.3115509900768022E-2</v>
      </c>
      <c r="BN297" s="50"/>
      <c r="BO297" s="85">
        <f>A!G453</f>
        <v>0</v>
      </c>
      <c r="BP297" s="85" t="str">
        <f>A!H453</f>
        <v/>
      </c>
      <c r="BQ297" s="86">
        <f>A!I453</f>
        <v>3.2580364900081787E-4</v>
      </c>
      <c r="BR297" s="156"/>
      <c r="BS297" s="297" t="str">
        <f>A!L453</f>
        <v/>
      </c>
      <c r="BT297" s="156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2:123" customFormat="false" ht="12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17"/>
      <c r="U298" s="17"/>
      <c r="V298" s="17"/>
      <c r="W298" s="2"/>
      <c r="X298" s="2"/>
      <c r="Y298" s="2"/>
      <c r="Z298" s="2"/>
      <c r="AA298" s="17"/>
      <c r="AB298" s="17"/>
      <c r="AC298" s="17"/>
      <c r="AD298" s="2"/>
      <c r="AE298" s="2"/>
      <c r="AF298" s="2"/>
      <c r="AG298" s="2"/>
      <c r="AH298" s="2"/>
      <c r="AI298" s="17"/>
      <c r="AJ298" s="17"/>
      <c r="AK298" s="2"/>
      <c r="AL298" s="17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36" t="s">
        <v>324</v>
      </c>
      <c r="BE298" s="85">
        <f>A!J454</f>
        <v>0</v>
      </c>
      <c r="BF298" s="85">
        <f>A!D454</f>
        <v>0</v>
      </c>
      <c r="BG298" s="85">
        <f>A!C454</f>
        <v>9.5289369994331369E-3</v>
      </c>
      <c r="BH298" s="85">
        <f>A!B454</f>
        <v>0</v>
      </c>
      <c r="BI298" s="85">
        <f>A!K454</f>
        <v>1.145633077620015E-2</v>
      </c>
      <c r="BJ298" s="85">
        <f>A!E454</f>
        <v>0</v>
      </c>
      <c r="BK298" s="86">
        <f>A!F454</f>
        <v>2.3752260193681804E-2</v>
      </c>
      <c r="BL298" s="148">
        <f t="shared" si="70"/>
        <v>0</v>
      </c>
      <c r="BM298" s="148">
        <f t="shared" si="71"/>
        <v>2.3752260193681804E-2</v>
      </c>
      <c r="BN298" s="50"/>
      <c r="BO298" s="85">
        <f>A!G454</f>
        <v>0</v>
      </c>
      <c r="BP298" s="85" t="str">
        <f>A!H454</f>
        <v/>
      </c>
      <c r="BQ298" s="86">
        <f>A!I454</f>
        <v>5.7410774088594984E-4</v>
      </c>
      <c r="BR298" s="156"/>
      <c r="BS298" s="297" t="str">
        <f>A!L454</f>
        <v/>
      </c>
      <c r="BT298" s="156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2:123" customFormat="false" ht="12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36" t="s">
        <v>325</v>
      </c>
      <c r="BE299" s="85">
        <f>A!J455</f>
        <v>1.8292682926829368E-2</v>
      </c>
      <c r="BF299" s="85">
        <f>A!D455</f>
        <v>0</v>
      </c>
      <c r="BG299" s="85">
        <f>A!C455</f>
        <v>1.2038047452779182E-2</v>
      </c>
      <c r="BH299" s="85">
        <f>A!B455</f>
        <v>1.219512195121965E-2</v>
      </c>
      <c r="BI299" s="85">
        <f>A!K455</f>
        <v>1.0319107684733216E-2</v>
      </c>
      <c r="BJ299" s="85">
        <f>A!E455</f>
        <v>0</v>
      </c>
      <c r="BK299" s="86">
        <f>A!F455</f>
        <v>4.0234467009655654E-2</v>
      </c>
      <c r="BL299" s="148">
        <f t="shared" si="70"/>
        <v>0</v>
      </c>
      <c r="BM299" s="148">
        <f t="shared" si="71"/>
        <v>4.0234467009655654E-2</v>
      </c>
      <c r="BN299" s="50"/>
      <c r="BO299" s="85">
        <f>A!G455</f>
        <v>0</v>
      </c>
      <c r="BP299" s="85" t="str">
        <f>A!H455</f>
        <v/>
      </c>
      <c r="BQ299" s="86">
        <f>A!I455</f>
        <v>9.2421441774498598E-4</v>
      </c>
      <c r="BR299" s="156"/>
      <c r="BS299" s="297" t="str">
        <f>A!L455</f>
        <v/>
      </c>
      <c r="BT299" s="156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2:123" customFormat="false" ht="12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36" t="s">
        <v>326</v>
      </c>
      <c r="BE300" s="85">
        <f>A!J456</f>
        <v>1.2345679012345605E-2</v>
      </c>
      <c r="BF300" s="85">
        <f>A!D456</f>
        <v>5.8479532163742331E-3</v>
      </c>
      <c r="BG300" s="85">
        <f>A!C456</f>
        <v>1.8247475917893757E-2</v>
      </c>
      <c r="BH300" s="85">
        <f>A!B456</f>
        <v>1.2345679012345605E-2</v>
      </c>
      <c r="BI300" s="85">
        <f>A!K456</f>
        <v>1.0816130902693795E-2</v>
      </c>
      <c r="BJ300" s="85">
        <f>A!E456</f>
        <v>0</v>
      </c>
      <c r="BK300" s="86">
        <f>A!F456</f>
        <v>2.4571395741662068E-2</v>
      </c>
      <c r="BL300" s="148">
        <f t="shared" si="70"/>
        <v>0</v>
      </c>
      <c r="BM300" s="148">
        <f t="shared" si="71"/>
        <v>2.4571395741662068E-2</v>
      </c>
      <c r="BN300" s="50"/>
      <c r="BO300" s="85">
        <f>A!G456</f>
        <v>0</v>
      </c>
      <c r="BP300" s="85" t="str">
        <f>A!H456</f>
        <v/>
      </c>
      <c r="BQ300" s="86">
        <f>A!I456</f>
        <v>8.095149137554719E-4</v>
      </c>
      <c r="BR300" s="156"/>
      <c r="BS300" s="297" t="str">
        <f>A!L456</f>
        <v/>
      </c>
      <c r="BT300" s="156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2:123" customFormat="false" ht="12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36" t="s">
        <v>327</v>
      </c>
      <c r="BE301" s="85">
        <f>A!J457</f>
        <v>0</v>
      </c>
      <c r="BF301" s="85">
        <f>A!D457</f>
        <v>0</v>
      </c>
      <c r="BG301" s="85">
        <f>A!C457</f>
        <v>1.8456631836951756E-2</v>
      </c>
      <c r="BH301" s="85">
        <f>A!B457</f>
        <v>1.8867924528301772E-2</v>
      </c>
      <c r="BI301" s="85">
        <f>A!K457</f>
        <v>1.4499812771365094E-2</v>
      </c>
      <c r="BJ301" s="85">
        <f>A!E457</f>
        <v>0</v>
      </c>
      <c r="BK301" s="86">
        <f>A!F457</f>
        <v>3.1196451858359845E-2</v>
      </c>
      <c r="BL301" s="148">
        <f t="shared" si="70"/>
        <v>0</v>
      </c>
      <c r="BM301" s="148">
        <f t="shared" si="71"/>
        <v>3.1196451858359845E-2</v>
      </c>
      <c r="BN301" s="50"/>
      <c r="BO301" s="85">
        <f>A!G457</f>
        <v>0</v>
      </c>
      <c r="BP301" s="85" t="str">
        <f>A!H457</f>
        <v/>
      </c>
      <c r="BQ301" s="86">
        <f>A!I457</f>
        <v>7.5514442137068739E-4</v>
      </c>
      <c r="BR301" s="156"/>
      <c r="BS301" s="297" t="str">
        <f>A!L457</f>
        <v/>
      </c>
      <c r="BT301" s="156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2:123" customFormat="false" ht="12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36" t="s">
        <v>328</v>
      </c>
      <c r="BE302" s="85">
        <f>A!J458</f>
        <v>0</v>
      </c>
      <c r="BF302" s="85">
        <f>A!D458</f>
        <v>6.097560975609719E-3</v>
      </c>
      <c r="BG302" s="85">
        <f>A!C458</f>
        <v>1.9030183774484816E-2</v>
      </c>
      <c r="BH302" s="85">
        <f>A!B458</f>
        <v>1.9354838709677413E-2</v>
      </c>
      <c r="BI302" s="85">
        <f>A!K458</f>
        <v>1.3755457049558301E-2</v>
      </c>
      <c r="BJ302" s="85">
        <f>A!E458</f>
        <v>0</v>
      </c>
      <c r="BK302" s="86">
        <f>A!F458</f>
        <v>2.4141871713177391E-2</v>
      </c>
      <c r="BL302" s="148">
        <f t="shared" si="70"/>
        <v>0</v>
      </c>
      <c r="BM302" s="148">
        <f t="shared" si="71"/>
        <v>2.4141871713177391E-2</v>
      </c>
      <c r="BN302" s="50"/>
      <c r="BO302" s="85">
        <f>A!G458</f>
        <v>0</v>
      </c>
      <c r="BP302" s="85" t="str">
        <f>A!H458</f>
        <v/>
      </c>
      <c r="BQ302" s="86">
        <f>A!I458</f>
        <v>6.4771034393416621E-4</v>
      </c>
      <c r="BR302" s="156"/>
      <c r="BS302" s="297" t="str">
        <f>A!L458</f>
        <v/>
      </c>
      <c r="BT302" s="156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2:123" customFormat="false" ht="12" customHeight="1" thickBo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40" t="s">
        <v>329</v>
      </c>
      <c r="BE303" s="87">
        <f>A!J459</f>
        <v>1.7543859649122851E-2</v>
      </c>
      <c r="BF303" s="87">
        <f>A!D459</f>
        <v>0</v>
      </c>
      <c r="BG303" s="87">
        <f>A!C459</f>
        <v>9.1467123514459014E-3</v>
      </c>
      <c r="BH303" s="87">
        <f>A!B459</f>
        <v>9.0090090090091095E-3</v>
      </c>
      <c r="BI303" s="88">
        <f>A!K459</f>
        <v>1.285877431610306E-2</v>
      </c>
      <c r="BJ303" s="87">
        <f>A!E459</f>
        <v>0</v>
      </c>
      <c r="BK303" s="89">
        <f>A!F459</f>
        <v>0</v>
      </c>
      <c r="BL303" s="150">
        <f t="shared" si="70"/>
        <v>0</v>
      </c>
      <c r="BM303" s="150">
        <f t="shared" si="71"/>
        <v>1.7543859649122851E-2</v>
      </c>
      <c r="BN303" s="51"/>
      <c r="BO303" s="87">
        <f>A!G459</f>
        <v>0</v>
      </c>
      <c r="BP303" s="87" t="str">
        <f>A!H459</f>
        <v/>
      </c>
      <c r="BQ303" s="89">
        <f>A!I459</f>
        <v>0</v>
      </c>
      <c r="BR303" s="156"/>
      <c r="BS303" s="298" t="str">
        <f>A!L459</f>
        <v/>
      </c>
      <c r="BT303" s="156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2:123" customFormat="false" ht="12" customHeight="1" thickTop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38"/>
      <c r="BE304" s="85"/>
      <c r="BF304" s="145" t="s">
        <v>259</v>
      </c>
      <c r="BG304" s="85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2:123" customFormat="false" ht="16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5"/>
      <c r="T305" s="15"/>
      <c r="U305" s="15"/>
      <c r="V305" s="15"/>
      <c r="W305" s="2"/>
      <c r="X305" s="2"/>
      <c r="Y305" s="2"/>
      <c r="Z305" s="2"/>
      <c r="AA305" s="15"/>
      <c r="AB305" s="15"/>
      <c r="AC305" s="15"/>
      <c r="AD305" s="2"/>
      <c r="AE305" s="2"/>
      <c r="AF305" s="2"/>
      <c r="AG305" s="2"/>
      <c r="AH305" s="2"/>
      <c r="AI305" s="15"/>
      <c r="AJ305" s="15"/>
      <c r="AK305" s="2"/>
      <c r="AL305" s="15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2:123" customFormat="false" ht="16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5"/>
      <c r="T306" s="15"/>
      <c r="U306" s="15"/>
      <c r="V306" s="15"/>
      <c r="W306" s="2"/>
      <c r="X306" s="2"/>
      <c r="Y306" s="2"/>
      <c r="Z306" s="2"/>
      <c r="AA306" s="15"/>
      <c r="AB306" s="15"/>
      <c r="AC306" s="15"/>
      <c r="AD306" s="2"/>
      <c r="AE306" s="2"/>
      <c r="AF306" s="2"/>
      <c r="AG306" s="2"/>
      <c r="AH306" s="2"/>
      <c r="AI306" s="15"/>
      <c r="AJ306" s="15"/>
      <c r="AK306" s="2"/>
      <c r="AL306" s="15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2:123" customFormat="false" ht="16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5"/>
      <c r="T307" s="15"/>
      <c r="U307" s="15"/>
      <c r="V307" s="15"/>
      <c r="W307" s="2"/>
      <c r="X307" s="2"/>
      <c r="Y307" s="2"/>
      <c r="Z307" s="2"/>
      <c r="AA307" s="15"/>
      <c r="AB307" s="15"/>
      <c r="AC307" s="15"/>
      <c r="AD307" s="2"/>
      <c r="AE307" s="2"/>
      <c r="AF307" s="2"/>
      <c r="AG307" s="2"/>
      <c r="AH307" s="2"/>
      <c r="AI307" s="15"/>
      <c r="AJ307" s="15"/>
      <c r="AK307" s="2"/>
      <c r="AL307" s="15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2:123" customFormat="false" ht="16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5"/>
      <c r="T308" s="15"/>
      <c r="U308" s="15"/>
      <c r="V308" s="15"/>
      <c r="W308" s="2"/>
      <c r="X308" s="2"/>
      <c r="Y308" s="2"/>
      <c r="Z308" s="2"/>
      <c r="AA308" s="15"/>
      <c r="AB308" s="15"/>
      <c r="AC308" s="15"/>
      <c r="AD308" s="2"/>
      <c r="AE308" s="2"/>
      <c r="AF308" s="2"/>
      <c r="AG308" s="2"/>
      <c r="AH308" s="2"/>
      <c r="AI308" s="15"/>
      <c r="AJ308" s="15"/>
      <c r="AK308" s="2"/>
      <c r="AL308" s="1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2:123" customFormat="false" ht="16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5"/>
      <c r="T309" s="15"/>
      <c r="U309" s="15"/>
      <c r="V309" s="15"/>
      <c r="W309" s="2"/>
      <c r="X309" s="2"/>
      <c r="Y309" s="2"/>
      <c r="Z309" s="2"/>
      <c r="AA309" s="15"/>
      <c r="AB309" s="15"/>
      <c r="AC309" s="15"/>
      <c r="AD309" s="2"/>
      <c r="AE309" s="2"/>
      <c r="AF309" s="2"/>
      <c r="AG309" s="2"/>
      <c r="AH309" s="2"/>
      <c r="AI309" s="15"/>
      <c r="AJ309" s="15"/>
      <c r="AK309" s="2"/>
      <c r="AL309" s="1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2:123" customFormat="false" ht="16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5"/>
      <c r="T310" s="15"/>
      <c r="U310" s="15"/>
      <c r="V310" s="15"/>
      <c r="W310" s="2"/>
      <c r="X310" s="2"/>
      <c r="Y310" s="2"/>
      <c r="Z310" s="2"/>
      <c r="AA310" s="15"/>
      <c r="AB310" s="15"/>
      <c r="AC310" s="15"/>
      <c r="AD310" s="2"/>
      <c r="AE310" s="2"/>
      <c r="AF310" s="2"/>
      <c r="AG310" s="2"/>
      <c r="AH310" s="2"/>
      <c r="AI310" s="15"/>
      <c r="AJ310" s="15"/>
      <c r="AK310" s="2"/>
      <c r="AL310" s="15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2:123" customFormat="false" ht="16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5"/>
      <c r="T311" s="15"/>
      <c r="U311" s="15"/>
      <c r="V311" s="15"/>
      <c r="W311" s="2"/>
      <c r="X311" s="2"/>
      <c r="Y311" s="2"/>
      <c r="Z311" s="2"/>
      <c r="AA311" s="15"/>
      <c r="AB311" s="15"/>
      <c r="AC311" s="15"/>
      <c r="AD311" s="2"/>
      <c r="AE311" s="2"/>
      <c r="AF311" s="2"/>
      <c r="AG311" s="2"/>
      <c r="AH311" s="2"/>
      <c r="AI311" s="15"/>
      <c r="AJ311" s="15"/>
      <c r="AK311" s="2"/>
      <c r="AL311" s="15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2:123" customFormat="false" ht="16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5"/>
      <c r="T312" s="15"/>
      <c r="U312" s="15"/>
      <c r="V312" s="15"/>
      <c r="W312" s="2"/>
      <c r="X312" s="2"/>
      <c r="Y312" s="2"/>
      <c r="Z312" s="2"/>
      <c r="AA312" s="15"/>
      <c r="AB312" s="15"/>
      <c r="AC312" s="15"/>
      <c r="AD312" s="2"/>
      <c r="AE312" s="2"/>
      <c r="AF312" s="2"/>
      <c r="AG312" s="2"/>
      <c r="AH312" s="2"/>
      <c r="AI312" s="15"/>
      <c r="AJ312" s="15"/>
      <c r="AK312" s="2"/>
      <c r="AL312" s="1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2:123" customFormat="false" ht="16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5"/>
      <c r="T313" s="15"/>
      <c r="U313" s="15"/>
      <c r="V313" s="15"/>
      <c r="W313" s="2"/>
      <c r="X313" s="2"/>
      <c r="Y313" s="2"/>
      <c r="Z313" s="2"/>
      <c r="AA313" s="15"/>
      <c r="AB313" s="15"/>
      <c r="AC313" s="15"/>
      <c r="AD313" s="2"/>
      <c r="AE313" s="2"/>
      <c r="AF313" s="2"/>
      <c r="AG313" s="2"/>
      <c r="AH313" s="2"/>
      <c r="AI313" s="15"/>
      <c r="AJ313" s="15"/>
      <c r="AK313" s="2"/>
      <c r="AL313" s="1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2:123" customFormat="false" ht="16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5"/>
      <c r="T314" s="15"/>
      <c r="U314" s="15"/>
      <c r="V314" s="15"/>
      <c r="W314" s="2"/>
      <c r="X314" s="2"/>
      <c r="Y314" s="2"/>
      <c r="Z314" s="2"/>
      <c r="AA314" s="15"/>
      <c r="AB314" s="15"/>
      <c r="AC314" s="15"/>
      <c r="AD314" s="2"/>
      <c r="AE314" s="2"/>
      <c r="AF314" s="2"/>
      <c r="AG314" s="2"/>
      <c r="AH314" s="2"/>
      <c r="AI314" s="15"/>
      <c r="AJ314" s="15"/>
      <c r="AK314" s="2"/>
      <c r="AL314" s="15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2:123" customFormat="false" ht="16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5"/>
      <c r="T315" s="15"/>
      <c r="U315" s="15"/>
      <c r="V315" s="15"/>
      <c r="W315" s="2"/>
      <c r="X315" s="2"/>
      <c r="Y315" s="2"/>
      <c r="Z315" s="2"/>
      <c r="AA315" s="15"/>
      <c r="AB315" s="15"/>
      <c r="AC315" s="15"/>
      <c r="AD315" s="2"/>
      <c r="AE315" s="2"/>
      <c r="AF315" s="2"/>
      <c r="AG315" s="2"/>
      <c r="AH315" s="2"/>
      <c r="AI315" s="15"/>
      <c r="AJ315" s="15"/>
      <c r="AK315" s="2"/>
      <c r="AL315" s="15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2:123" customFormat="false" ht="16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5"/>
      <c r="T316" s="15"/>
      <c r="U316" s="15"/>
      <c r="V316" s="15"/>
      <c r="W316" s="2"/>
      <c r="X316" s="2"/>
      <c r="Y316" s="2"/>
      <c r="Z316" s="2"/>
      <c r="AA316" s="15"/>
      <c r="AB316" s="15"/>
      <c r="AC316" s="15"/>
      <c r="AD316" s="2"/>
      <c r="AE316" s="2"/>
      <c r="AF316" s="2"/>
      <c r="AG316" s="2"/>
      <c r="AH316" s="2"/>
      <c r="AI316" s="15"/>
      <c r="AJ316" s="15"/>
      <c r="AK316" s="2"/>
      <c r="AL316" s="1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2:123" customFormat="false" ht="16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5"/>
      <c r="T317" s="15"/>
      <c r="U317" s="15"/>
      <c r="V317" s="15"/>
      <c r="W317" s="2"/>
      <c r="X317" s="2"/>
      <c r="Y317" s="2"/>
      <c r="Z317" s="2"/>
      <c r="AA317" s="15"/>
      <c r="AB317" s="15"/>
      <c r="AC317" s="15"/>
      <c r="AD317" s="2"/>
      <c r="AE317" s="2"/>
      <c r="AF317" s="2"/>
      <c r="AG317" s="2"/>
      <c r="AH317" s="2"/>
      <c r="AI317" s="15"/>
      <c r="AJ317" s="15"/>
      <c r="AK317" s="2"/>
      <c r="AL317" s="1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2:123" customFormat="false" ht="16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5"/>
      <c r="T318" s="15"/>
      <c r="U318" s="15"/>
      <c r="V318" s="15"/>
      <c r="W318" s="2"/>
      <c r="X318" s="2"/>
      <c r="Y318" s="2"/>
      <c r="Z318" s="2"/>
      <c r="AA318" s="15"/>
      <c r="AB318" s="15"/>
      <c r="AC318" s="15"/>
      <c r="AD318" s="2"/>
      <c r="AE318" s="2"/>
      <c r="AF318" s="2"/>
      <c r="AG318" s="2"/>
      <c r="AH318" s="2"/>
      <c r="AI318" s="15"/>
      <c r="AJ318" s="15"/>
      <c r="AK318" s="2"/>
      <c r="AL318" s="15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23" spans="2:123" customFormat="false" ht="16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1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2:123" customFormat="false" ht="16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1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2:123" customFormat="false" ht="16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6"/>
      <c r="T325" s="16"/>
      <c r="U325" s="16"/>
      <c r="V325" s="16"/>
      <c r="W325" s="2"/>
      <c r="X325" s="2"/>
      <c r="Y325" s="2"/>
      <c r="Z325" s="2"/>
      <c r="AA325" s="16"/>
      <c r="AB325" s="16"/>
      <c r="AC325" s="16"/>
      <c r="AD325" s="2"/>
      <c r="AE325" s="2"/>
      <c r="AF325" s="2"/>
      <c r="AG325" s="2"/>
      <c r="AH325" s="2"/>
      <c r="AI325" s="16"/>
      <c r="AJ325" s="16"/>
      <c r="AK325" s="2"/>
      <c r="AL325" s="1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2:123" customFormat="false" ht="16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6"/>
      <c r="T326" s="16"/>
      <c r="U326" s="16"/>
      <c r="V326" s="16"/>
      <c r="W326" s="2"/>
      <c r="X326" s="2"/>
      <c r="Y326" s="2"/>
      <c r="Z326" s="2"/>
      <c r="AA326" s="16"/>
      <c r="AB326" s="16"/>
      <c r="AC326" s="16"/>
      <c r="AD326" s="2"/>
      <c r="AE326" s="2"/>
      <c r="AF326" s="2"/>
      <c r="AG326" s="2"/>
      <c r="AH326" s="2"/>
      <c r="AI326" s="16"/>
      <c r="AJ326" s="16"/>
      <c r="AK326" s="2"/>
      <c r="AL326" s="1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2:123" customFormat="false" ht="16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6"/>
      <c r="T327" s="16"/>
      <c r="U327" s="16"/>
      <c r="V327" s="16"/>
      <c r="W327" s="2"/>
      <c r="X327" s="2"/>
      <c r="Y327" s="2"/>
      <c r="Z327" s="2"/>
      <c r="AA327" s="16"/>
      <c r="AB327" s="16"/>
      <c r="AC327" s="16"/>
      <c r="AD327" s="2"/>
      <c r="AE327" s="2"/>
      <c r="AF327" s="2"/>
      <c r="AG327" s="2"/>
      <c r="AH327" s="2"/>
      <c r="AI327" s="16"/>
      <c r="AJ327" s="16"/>
      <c r="AK327" s="2"/>
      <c r="AL327" s="1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2:123" customFormat="false" ht="16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6"/>
      <c r="T328" s="16"/>
      <c r="U328" s="16"/>
      <c r="V328" s="16"/>
      <c r="W328" s="2"/>
      <c r="X328" s="2"/>
      <c r="Y328" s="2"/>
      <c r="Z328" s="2"/>
      <c r="AA328" s="16"/>
      <c r="AB328" s="16"/>
      <c r="AC328" s="16"/>
      <c r="AD328" s="2"/>
      <c r="AE328" s="2"/>
      <c r="AF328" s="2"/>
      <c r="AG328" s="2"/>
      <c r="AH328" s="2"/>
      <c r="AI328" s="16"/>
      <c r="AJ328" s="16"/>
      <c r="AK328" s="2"/>
      <c r="AL328" s="1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2:123" customFormat="false" ht="16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6"/>
      <c r="T329" s="16"/>
      <c r="U329" s="16"/>
      <c r="V329" s="16"/>
      <c r="W329" s="2"/>
      <c r="X329" s="2"/>
      <c r="Y329" s="2"/>
      <c r="Z329" s="2"/>
      <c r="AA329" s="16"/>
      <c r="AB329" s="16"/>
      <c r="AC329" s="16"/>
      <c r="AD329" s="2"/>
      <c r="AE329" s="2"/>
      <c r="AF329" s="2"/>
      <c r="AG329" s="2"/>
      <c r="AH329" s="2"/>
      <c r="AI329" s="16"/>
      <c r="AJ329" s="16"/>
      <c r="AK329" s="2"/>
      <c r="AL329" s="1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2:123" customFormat="false" ht="16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6"/>
      <c r="T330" s="16"/>
      <c r="U330" s="16"/>
      <c r="V330" s="16"/>
      <c r="W330" s="2"/>
      <c r="X330" s="2"/>
      <c r="Y330" s="2"/>
      <c r="Z330" s="2"/>
      <c r="AA330" s="16"/>
      <c r="AB330" s="16"/>
      <c r="AC330" s="16"/>
      <c r="AD330" s="2"/>
      <c r="AE330" s="2"/>
      <c r="AF330" s="2"/>
      <c r="AG330" s="2"/>
      <c r="AH330" s="2"/>
      <c r="AI330" s="16"/>
      <c r="AJ330" s="16"/>
      <c r="AK330" s="2"/>
      <c r="AL330" s="1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2:123" customFormat="false" ht="16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6"/>
      <c r="T331" s="16"/>
      <c r="U331" s="16"/>
      <c r="V331" s="16"/>
      <c r="W331" s="2"/>
      <c r="X331" s="2"/>
      <c r="Y331" s="2"/>
      <c r="Z331" s="2"/>
      <c r="AA331" s="16"/>
      <c r="AB331" s="16"/>
      <c r="AC331" s="16"/>
      <c r="AD331" s="2"/>
      <c r="AE331" s="2"/>
      <c r="AF331" s="2"/>
      <c r="AG331" s="2"/>
      <c r="AH331" s="2"/>
      <c r="AI331" s="16"/>
      <c r="AJ331" s="16"/>
      <c r="AK331" s="2"/>
      <c r="AL331" s="1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2:123" customFormat="false" ht="16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6"/>
      <c r="T332" s="16"/>
      <c r="U332" s="16"/>
      <c r="V332" s="16"/>
      <c r="W332" s="2"/>
      <c r="X332" s="2"/>
      <c r="Y332" s="2"/>
      <c r="Z332" s="2"/>
      <c r="AA332" s="16"/>
      <c r="AB332" s="16"/>
      <c r="AC332" s="16"/>
      <c r="AD332" s="2"/>
      <c r="AE332" s="2"/>
      <c r="AF332" s="2"/>
      <c r="AG332" s="2"/>
      <c r="AH332" s="2"/>
      <c r="AI332" s="16"/>
      <c r="AJ332" s="16"/>
      <c r="AK332" s="2"/>
      <c r="AL332" s="1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2:123" customFormat="false" ht="16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6"/>
      <c r="T333" s="16"/>
      <c r="U333" s="16"/>
      <c r="V333" s="16"/>
      <c r="W333" s="2"/>
      <c r="X333" s="2"/>
      <c r="Y333" s="2"/>
      <c r="Z333" s="2"/>
      <c r="AA333" s="16"/>
      <c r="AB333" s="16"/>
      <c r="AC333" s="16"/>
      <c r="AD333" s="2"/>
      <c r="AE333" s="2"/>
      <c r="AF333" s="2"/>
      <c r="AG333" s="2"/>
      <c r="AH333" s="2"/>
      <c r="AI333" s="16"/>
      <c r="AJ333" s="16"/>
      <c r="AK333" s="2"/>
      <c r="AL333" s="1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2:123" customFormat="false" ht="16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6"/>
      <c r="T334" s="16"/>
      <c r="U334" s="16"/>
      <c r="V334" s="16"/>
      <c r="W334" s="2"/>
      <c r="X334" s="2"/>
      <c r="Y334" s="2"/>
      <c r="Z334" s="2"/>
      <c r="AA334" s="16"/>
      <c r="AB334" s="16"/>
      <c r="AC334" s="16"/>
      <c r="AD334" s="2"/>
      <c r="AE334" s="2"/>
      <c r="AF334" s="2"/>
      <c r="AG334" s="2"/>
      <c r="AH334" s="2"/>
      <c r="AI334" s="16"/>
      <c r="AJ334" s="16"/>
      <c r="AK334" s="2"/>
      <c r="AL334" s="1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2:123" customFormat="false" ht="16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6"/>
      <c r="T335" s="16"/>
      <c r="U335" s="16"/>
      <c r="V335" s="16"/>
      <c r="W335" s="2"/>
      <c r="X335" s="2"/>
      <c r="Y335" s="2"/>
      <c r="Z335" s="2"/>
      <c r="AA335" s="16"/>
      <c r="AB335" s="16"/>
      <c r="AC335" s="16"/>
      <c r="AD335" s="2"/>
      <c r="AE335" s="2"/>
      <c r="AF335" s="2"/>
      <c r="AG335" s="2"/>
      <c r="AH335" s="2"/>
      <c r="AI335" s="16"/>
      <c r="AJ335" s="16"/>
      <c r="AK335" s="2"/>
      <c r="AL335" s="1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2:123" customFormat="false" ht="16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6"/>
      <c r="T336" s="16"/>
      <c r="U336" s="16"/>
      <c r="V336" s="16"/>
      <c r="W336" s="2"/>
      <c r="X336" s="2"/>
      <c r="Y336" s="2"/>
      <c r="Z336" s="2"/>
      <c r="AA336" s="16"/>
      <c r="AB336" s="16"/>
      <c r="AC336" s="16"/>
      <c r="AD336" s="2"/>
      <c r="AE336" s="2"/>
      <c r="AF336" s="2"/>
      <c r="AG336" s="2"/>
      <c r="AH336" s="2"/>
      <c r="AI336" s="16"/>
      <c r="AJ336" s="16"/>
      <c r="AK336" s="2"/>
      <c r="AL336" s="1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2:123" customFormat="false" ht="16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6"/>
      <c r="T337" s="16"/>
      <c r="U337" s="16"/>
      <c r="V337" s="16"/>
      <c r="W337" s="2"/>
      <c r="X337" s="2"/>
      <c r="Y337" s="2"/>
      <c r="Z337" s="2"/>
      <c r="AA337" s="16"/>
      <c r="AB337" s="16"/>
      <c r="AC337" s="16"/>
      <c r="AD337" s="2"/>
      <c r="AE337" s="2"/>
      <c r="AF337" s="2"/>
      <c r="AG337" s="2"/>
      <c r="AH337" s="2"/>
      <c r="AI337" s="16"/>
      <c r="AJ337" s="16"/>
      <c r="AK337" s="2"/>
      <c r="AL337" s="1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2:123" customFormat="false" ht="16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6"/>
      <c r="T338" s="16"/>
      <c r="U338" s="16"/>
      <c r="V338" s="16"/>
      <c r="W338" s="2"/>
      <c r="X338" s="2"/>
      <c r="Y338" s="2"/>
      <c r="Z338" s="2"/>
      <c r="AA338" s="16"/>
      <c r="AB338" s="16"/>
      <c r="AC338" s="16"/>
      <c r="AD338" s="2"/>
      <c r="AE338" s="2"/>
      <c r="AF338" s="2"/>
      <c r="AG338" s="2"/>
      <c r="AH338" s="2"/>
      <c r="AI338" s="16"/>
      <c r="AJ338" s="16"/>
      <c r="AK338" s="2"/>
      <c r="AL338" s="1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43" spans="2:123" customFormat="false" ht="16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1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2:123" customFormat="false" ht="16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1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2:123" customFormat="false" ht="16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17"/>
      <c r="U345" s="17"/>
      <c r="V345" s="17"/>
      <c r="W345" s="2"/>
      <c r="X345" s="2"/>
      <c r="Y345" s="2"/>
      <c r="Z345" s="2"/>
      <c r="AA345" s="17"/>
      <c r="AB345" s="17"/>
      <c r="AC345" s="17"/>
      <c r="AD345" s="2"/>
      <c r="AE345" s="2"/>
      <c r="AF345" s="2"/>
      <c r="AG345" s="2"/>
      <c r="AH345" s="2"/>
      <c r="AI345" s="17"/>
      <c r="AJ345" s="17"/>
      <c r="AK345" s="2"/>
      <c r="AL345" s="17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2:123" customFormat="false" ht="16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17"/>
      <c r="U346" s="17"/>
      <c r="V346" s="17"/>
      <c r="W346" s="2"/>
      <c r="X346" s="2"/>
      <c r="Y346" s="2"/>
      <c r="Z346" s="2"/>
      <c r="AA346" s="17"/>
      <c r="AB346" s="17"/>
      <c r="AC346" s="17"/>
      <c r="AD346" s="2"/>
      <c r="AE346" s="2"/>
      <c r="AF346" s="2"/>
      <c r="AG346" s="2"/>
      <c r="AH346" s="2"/>
      <c r="AI346" s="17"/>
      <c r="AJ346" s="17"/>
      <c r="AK346" s="2"/>
      <c r="AL346" s="17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2:123" customFormat="false" ht="16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17"/>
      <c r="U347" s="17"/>
      <c r="V347" s="17"/>
      <c r="W347" s="2"/>
      <c r="X347" s="2"/>
      <c r="Y347" s="2"/>
      <c r="Z347" s="2"/>
      <c r="AA347" s="17"/>
      <c r="AB347" s="17"/>
      <c r="AC347" s="17"/>
      <c r="AD347" s="2"/>
      <c r="AE347" s="2"/>
      <c r="AF347" s="2"/>
      <c r="AG347" s="2"/>
      <c r="AH347" s="2"/>
      <c r="AI347" s="17"/>
      <c r="AJ347" s="17"/>
      <c r="AK347" s="2"/>
      <c r="AL347" s="17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2:123" customFormat="false" ht="16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17"/>
      <c r="U348" s="17"/>
      <c r="V348" s="17"/>
      <c r="W348" s="2"/>
      <c r="X348" s="2"/>
      <c r="Y348" s="2"/>
      <c r="Z348" s="2"/>
      <c r="AA348" s="17"/>
      <c r="AB348" s="17"/>
      <c r="AC348" s="17"/>
      <c r="AD348" s="2"/>
      <c r="AE348" s="2"/>
      <c r="AF348" s="2"/>
      <c r="AG348" s="2"/>
      <c r="AH348" s="2"/>
      <c r="AI348" s="17"/>
      <c r="AJ348" s="17"/>
      <c r="AK348" s="2"/>
      <c r="AL348" s="17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2:123" customFormat="false" ht="16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17"/>
      <c r="U349" s="17"/>
      <c r="V349" s="17"/>
      <c r="W349" s="2"/>
      <c r="X349" s="2"/>
      <c r="Y349" s="2"/>
      <c r="Z349" s="2"/>
      <c r="AA349" s="17"/>
      <c r="AB349" s="17"/>
      <c r="AC349" s="17"/>
      <c r="AD349" s="2"/>
      <c r="AE349" s="2"/>
      <c r="AF349" s="2"/>
      <c r="AG349" s="2"/>
      <c r="AH349" s="2"/>
      <c r="AI349" s="17"/>
      <c r="AJ349" s="17"/>
      <c r="AK349" s="2"/>
      <c r="AL349" s="17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2:123" customFormat="false" ht="16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17"/>
      <c r="U350" s="17"/>
      <c r="V350" s="17"/>
      <c r="W350" s="2"/>
      <c r="X350" s="2"/>
      <c r="Y350" s="2"/>
      <c r="Z350" s="2"/>
      <c r="AA350" s="17"/>
      <c r="AB350" s="17"/>
      <c r="AC350" s="17"/>
      <c r="AD350" s="2"/>
      <c r="AE350" s="2"/>
      <c r="AF350" s="2"/>
      <c r="AG350" s="2"/>
      <c r="AH350" s="2"/>
      <c r="AI350" s="17"/>
      <c r="AJ350" s="17"/>
      <c r="AK350" s="2"/>
      <c r="AL350" s="17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2:123" customFormat="false" ht="16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17"/>
      <c r="U351" s="17"/>
      <c r="V351" s="17"/>
      <c r="W351" s="2"/>
      <c r="X351" s="2"/>
      <c r="Y351" s="2"/>
      <c r="Z351" s="2"/>
      <c r="AA351" s="17"/>
      <c r="AB351" s="17"/>
      <c r="AC351" s="17"/>
      <c r="AD351" s="2"/>
      <c r="AE351" s="2"/>
      <c r="AF351" s="2"/>
      <c r="AG351" s="2"/>
      <c r="AH351" s="2"/>
      <c r="AI351" s="17"/>
      <c r="AJ351" s="17"/>
      <c r="AK351" s="2"/>
      <c r="AL351" s="17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2:123" customFormat="false" ht="16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17"/>
      <c r="U352" s="17"/>
      <c r="V352" s="17"/>
      <c r="W352" s="2"/>
      <c r="X352" s="2"/>
      <c r="Y352" s="2"/>
      <c r="Z352" s="2"/>
      <c r="AA352" s="17"/>
      <c r="AB352" s="17"/>
      <c r="AC352" s="17"/>
      <c r="AD352" s="2"/>
      <c r="AE352" s="2"/>
      <c r="AF352" s="2"/>
      <c r="AG352" s="2"/>
      <c r="AH352" s="2"/>
      <c r="AI352" s="17"/>
      <c r="AJ352" s="17"/>
      <c r="AK352" s="2"/>
      <c r="AL352" s="17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2:123" customFormat="false" ht="16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17"/>
      <c r="U353" s="17"/>
      <c r="V353" s="17"/>
      <c r="W353" s="2"/>
      <c r="X353" s="2"/>
      <c r="Y353" s="2"/>
      <c r="Z353" s="2"/>
      <c r="AA353" s="17"/>
      <c r="AB353" s="17"/>
      <c r="AC353" s="17"/>
      <c r="AD353" s="2"/>
      <c r="AE353" s="2"/>
      <c r="AF353" s="2"/>
      <c r="AG353" s="2"/>
      <c r="AH353" s="2"/>
      <c r="AI353" s="17"/>
      <c r="AJ353" s="17"/>
      <c r="AK353" s="2"/>
      <c r="AL353" s="17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2:123" customFormat="false" ht="16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17"/>
      <c r="U354" s="17"/>
      <c r="V354" s="17"/>
      <c r="W354" s="2"/>
      <c r="X354" s="2"/>
      <c r="Y354" s="2"/>
      <c r="Z354" s="2"/>
      <c r="AA354" s="17"/>
      <c r="AB354" s="17"/>
      <c r="AC354" s="17"/>
      <c r="AD354" s="2"/>
      <c r="AE354" s="2"/>
      <c r="AF354" s="2"/>
      <c r="AG354" s="2"/>
      <c r="AH354" s="2"/>
      <c r="AI354" s="17"/>
      <c r="AJ354" s="17"/>
      <c r="AK354" s="2"/>
      <c r="AL354" s="17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2:123" customFormat="false" ht="16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17"/>
      <c r="U355" s="17"/>
      <c r="V355" s="17"/>
      <c r="W355" s="2"/>
      <c r="X355" s="2"/>
      <c r="Y355" s="2"/>
      <c r="Z355" s="2"/>
      <c r="AA355" s="17"/>
      <c r="AB355" s="17"/>
      <c r="AC355" s="17"/>
      <c r="AD355" s="2"/>
      <c r="AE355" s="2"/>
      <c r="AF355" s="2"/>
      <c r="AG355" s="2"/>
      <c r="AH355" s="2"/>
      <c r="AI355" s="17"/>
      <c r="AJ355" s="17"/>
      <c r="AK355" s="2"/>
      <c r="AL355" s="17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2:123" customFormat="false" ht="16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17"/>
      <c r="U356" s="17"/>
      <c r="V356" s="17"/>
      <c r="W356" s="2"/>
      <c r="X356" s="2"/>
      <c r="Y356" s="2"/>
      <c r="Z356" s="2"/>
      <c r="AA356" s="17"/>
      <c r="AB356" s="17"/>
      <c r="AC356" s="17"/>
      <c r="AD356" s="2"/>
      <c r="AE356" s="2"/>
      <c r="AF356" s="2"/>
      <c r="AG356" s="2"/>
      <c r="AH356" s="2"/>
      <c r="AI356" s="17"/>
      <c r="AJ356" s="17"/>
      <c r="AK356" s="2"/>
      <c r="AL356" s="17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2:123" customFormat="false" ht="16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17"/>
      <c r="U357" s="17"/>
      <c r="V357" s="17"/>
      <c r="W357" s="2"/>
      <c r="X357" s="2"/>
      <c r="Y357" s="2"/>
      <c r="Z357" s="2"/>
      <c r="AA357" s="17"/>
      <c r="AB357" s="17"/>
      <c r="AC357" s="17"/>
      <c r="AD357" s="2"/>
      <c r="AE357" s="2"/>
      <c r="AF357" s="2"/>
      <c r="AG357" s="2"/>
      <c r="AH357" s="2"/>
      <c r="AI357" s="17"/>
      <c r="AJ357" s="17"/>
      <c r="AK357" s="2"/>
      <c r="AL357" s="17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2:123" customFormat="false" ht="16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17"/>
      <c r="U358" s="17"/>
      <c r="V358" s="17"/>
      <c r="W358" s="2"/>
      <c r="X358" s="2"/>
      <c r="Y358" s="2"/>
      <c r="Z358" s="2"/>
      <c r="AA358" s="17"/>
      <c r="AB358" s="17"/>
      <c r="AC358" s="17"/>
      <c r="AD358" s="2"/>
      <c r="AE358" s="2"/>
      <c r="AF358" s="2"/>
      <c r="AG358" s="2"/>
      <c r="AH358" s="2"/>
      <c r="AI358" s="17"/>
      <c r="AJ358" s="17"/>
      <c r="AK358" s="2"/>
      <c r="AL358" s="17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400" spans="2:123" customFormat="false" ht="16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</row>
    <row r="403" spans="2:123" customFormat="false" ht="16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1"/>
      <c r="T403" s="11"/>
      <c r="U403" s="11"/>
      <c r="V403" s="2"/>
      <c r="W403" s="2"/>
      <c r="X403" s="2"/>
      <c r="Y403" s="2"/>
      <c r="Z403" s="2"/>
      <c r="AA403" s="2"/>
      <c r="AB403" s="2"/>
      <c r="AC403" s="11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</row>
    <row r="404" spans="2:123" customFormat="false" ht="16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1"/>
      <c r="T404" s="11"/>
      <c r="U404" s="11"/>
      <c r="V404" s="2"/>
      <c r="W404" s="2"/>
      <c r="X404" s="2"/>
      <c r="Y404" s="2"/>
      <c r="Z404" s="2"/>
      <c r="AA404" s="2"/>
      <c r="AB404" s="2"/>
      <c r="AC404" s="11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</row>
    <row r="405" spans="2:123" customFormat="false" ht="16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18"/>
      <c r="U405" s="18"/>
      <c r="V405" s="15"/>
      <c r="W405" s="2"/>
      <c r="X405" s="2"/>
      <c r="Y405" s="2"/>
      <c r="Z405" s="2"/>
      <c r="AA405" s="15"/>
      <c r="AB405" s="15"/>
      <c r="AC405" s="18"/>
      <c r="AD405" s="2"/>
      <c r="AE405" s="2"/>
      <c r="AF405" s="2"/>
      <c r="AG405" s="2"/>
      <c r="AH405" s="2"/>
      <c r="AI405" s="15"/>
      <c r="AJ405" s="15"/>
      <c r="AK405" s="2"/>
      <c r="AL405" s="15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</row>
    <row r="406" spans="2:123" customFormat="false" ht="16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18"/>
      <c r="U406" s="18"/>
      <c r="V406" s="15"/>
      <c r="W406" s="2"/>
      <c r="X406" s="2"/>
      <c r="Y406" s="2"/>
      <c r="Z406" s="2"/>
      <c r="AA406" s="15"/>
      <c r="AB406" s="15"/>
      <c r="AC406" s="18"/>
      <c r="AD406" s="2"/>
      <c r="AE406" s="2"/>
      <c r="AF406" s="2"/>
      <c r="AG406" s="2"/>
      <c r="AH406" s="2"/>
      <c r="AI406" s="15"/>
      <c r="AJ406" s="15"/>
      <c r="AK406" s="2"/>
      <c r="AL406" s="15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</row>
    <row r="407" spans="2:123" customFormat="false" ht="16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18"/>
      <c r="U407" s="18"/>
      <c r="V407" s="15"/>
      <c r="W407" s="2"/>
      <c r="X407" s="2"/>
      <c r="Y407" s="2"/>
      <c r="Z407" s="2"/>
      <c r="AA407" s="15"/>
      <c r="AB407" s="15"/>
      <c r="AC407" s="18"/>
      <c r="AD407" s="2"/>
      <c r="AE407" s="2"/>
      <c r="AF407" s="2"/>
      <c r="AG407" s="2"/>
      <c r="AH407" s="2"/>
      <c r="AI407" s="15"/>
      <c r="AJ407" s="15"/>
      <c r="AK407" s="2"/>
      <c r="AL407" s="15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</row>
    <row r="408" spans="2:123" customFormat="false" ht="16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18"/>
      <c r="U408" s="18"/>
      <c r="V408" s="15"/>
      <c r="W408" s="2"/>
      <c r="X408" s="2"/>
      <c r="Y408" s="2"/>
      <c r="Z408" s="2"/>
      <c r="AA408" s="15"/>
      <c r="AB408" s="15"/>
      <c r="AC408" s="18"/>
      <c r="AD408" s="2"/>
      <c r="AE408" s="2"/>
      <c r="AF408" s="2"/>
      <c r="AG408" s="2"/>
      <c r="AH408" s="2"/>
      <c r="AI408" s="15"/>
      <c r="AJ408" s="15"/>
      <c r="AK408" s="2"/>
      <c r="AL408" s="15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</row>
    <row r="409" spans="2:123" customFormat="false" ht="16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18"/>
      <c r="U409" s="18"/>
      <c r="V409" s="15"/>
      <c r="W409" s="2"/>
      <c r="X409" s="2"/>
      <c r="Y409" s="2"/>
      <c r="Z409" s="2"/>
      <c r="AA409" s="15"/>
      <c r="AB409" s="15"/>
      <c r="AC409" s="18"/>
      <c r="AD409" s="2"/>
      <c r="AE409" s="2"/>
      <c r="AF409" s="2"/>
      <c r="AG409" s="2"/>
      <c r="AH409" s="2"/>
      <c r="AI409" s="15"/>
      <c r="AJ409" s="15"/>
      <c r="AK409" s="2"/>
      <c r="AL409" s="15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</row>
    <row r="410" spans="2:123" customFormat="false" ht="16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18"/>
      <c r="U410" s="18"/>
      <c r="V410" s="15"/>
      <c r="W410" s="2"/>
      <c r="X410" s="2"/>
      <c r="Y410" s="2"/>
      <c r="Z410" s="2"/>
      <c r="AA410" s="15"/>
      <c r="AB410" s="15"/>
      <c r="AC410" s="18"/>
      <c r="AD410" s="2"/>
      <c r="AE410" s="2"/>
      <c r="AF410" s="2"/>
      <c r="AG410" s="2"/>
      <c r="AH410" s="2"/>
      <c r="AI410" s="15"/>
      <c r="AJ410" s="15"/>
      <c r="AK410" s="2"/>
      <c r="AL410" s="15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</row>
    <row r="411" spans="2:123" customFormat="false" ht="16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18"/>
      <c r="U411" s="18"/>
      <c r="V411" s="15"/>
      <c r="W411" s="2"/>
      <c r="X411" s="2"/>
      <c r="Y411" s="2"/>
      <c r="Z411" s="2"/>
      <c r="AA411" s="15"/>
      <c r="AB411" s="15"/>
      <c r="AC411" s="18"/>
      <c r="AD411" s="2"/>
      <c r="AE411" s="2"/>
      <c r="AF411" s="2"/>
      <c r="AG411" s="2"/>
      <c r="AH411" s="2"/>
      <c r="AI411" s="15"/>
      <c r="AJ411" s="15"/>
      <c r="AK411" s="2"/>
      <c r="AL411" s="15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</row>
    <row r="412" spans="2:123" customFormat="false" ht="16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18"/>
      <c r="U412" s="18"/>
      <c r="V412" s="15"/>
      <c r="W412" s="2"/>
      <c r="X412" s="2"/>
      <c r="Y412" s="2"/>
      <c r="Z412" s="2"/>
      <c r="AA412" s="15"/>
      <c r="AB412" s="15"/>
      <c r="AC412" s="18"/>
      <c r="AD412" s="2"/>
      <c r="AE412" s="2"/>
      <c r="AF412" s="2"/>
      <c r="AG412" s="2"/>
      <c r="AH412" s="2"/>
      <c r="AI412" s="15"/>
      <c r="AJ412" s="15"/>
      <c r="AK412" s="2"/>
      <c r="AL412" s="15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</row>
    <row r="413" spans="2:123" customFormat="false" ht="16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18"/>
      <c r="U413" s="18"/>
      <c r="V413" s="15"/>
      <c r="W413" s="2"/>
      <c r="X413" s="2"/>
      <c r="Y413" s="2"/>
      <c r="Z413" s="2"/>
      <c r="AA413" s="15"/>
      <c r="AB413" s="15"/>
      <c r="AC413" s="18"/>
      <c r="AD413" s="2"/>
      <c r="AE413" s="2"/>
      <c r="AF413" s="2"/>
      <c r="AG413" s="2"/>
      <c r="AH413" s="2"/>
      <c r="AI413" s="15"/>
      <c r="AJ413" s="15"/>
      <c r="AK413" s="2"/>
      <c r="AL413" s="15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</row>
    <row r="414" spans="2:123" customFormat="false" ht="16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18"/>
      <c r="U414" s="18"/>
      <c r="V414" s="15"/>
      <c r="W414" s="2"/>
      <c r="X414" s="2"/>
      <c r="Y414" s="2"/>
      <c r="Z414" s="2"/>
      <c r="AA414" s="15"/>
      <c r="AB414" s="15"/>
      <c r="AC414" s="18"/>
      <c r="AD414" s="2"/>
      <c r="AE414" s="2"/>
      <c r="AF414" s="2"/>
      <c r="AG414" s="2"/>
      <c r="AH414" s="2"/>
      <c r="AI414" s="15"/>
      <c r="AJ414" s="15"/>
      <c r="AK414" s="2"/>
      <c r="AL414" s="15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</row>
    <row r="415" spans="2:123" customFormat="false" ht="16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18"/>
      <c r="U415" s="18"/>
      <c r="V415" s="15"/>
      <c r="W415" s="2"/>
      <c r="X415" s="2"/>
      <c r="Y415" s="2"/>
      <c r="Z415" s="2"/>
      <c r="AA415" s="15"/>
      <c r="AB415" s="15"/>
      <c r="AC415" s="18"/>
      <c r="AD415" s="2"/>
      <c r="AE415" s="2"/>
      <c r="AF415" s="2"/>
      <c r="AG415" s="2"/>
      <c r="AH415" s="2"/>
      <c r="AI415" s="15"/>
      <c r="AJ415" s="15"/>
      <c r="AK415" s="2"/>
      <c r="AL415" s="15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</row>
    <row r="416" spans="2:123" customFormat="false" ht="16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18"/>
      <c r="U416" s="18"/>
      <c r="V416" s="15"/>
      <c r="W416" s="2"/>
      <c r="X416" s="2"/>
      <c r="Y416" s="2"/>
      <c r="Z416" s="2"/>
      <c r="AA416" s="15"/>
      <c r="AB416" s="15"/>
      <c r="AC416" s="18"/>
      <c r="AD416" s="2"/>
      <c r="AE416" s="2"/>
      <c r="AF416" s="2"/>
      <c r="AG416" s="2"/>
      <c r="AH416" s="2"/>
      <c r="AI416" s="15"/>
      <c r="AJ416" s="15"/>
      <c r="AK416" s="2"/>
      <c r="AL416" s="15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</row>
    <row r="417" spans="2:123" customFormat="false" ht="16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18"/>
      <c r="U417" s="18"/>
      <c r="V417" s="15"/>
      <c r="W417" s="2"/>
      <c r="X417" s="2"/>
      <c r="Y417" s="2"/>
      <c r="Z417" s="2"/>
      <c r="AA417" s="15"/>
      <c r="AB417" s="15"/>
      <c r="AC417" s="18"/>
      <c r="AD417" s="2"/>
      <c r="AE417" s="2"/>
      <c r="AF417" s="2"/>
      <c r="AG417" s="2"/>
      <c r="AH417" s="2"/>
      <c r="AI417" s="15"/>
      <c r="AJ417" s="15"/>
      <c r="AK417" s="2"/>
      <c r="AL417" s="15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</row>
    <row r="418" spans="2:123" customFormat="false" ht="16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18"/>
      <c r="U418" s="18"/>
      <c r="V418" s="15"/>
      <c r="W418" s="2"/>
      <c r="X418" s="2"/>
      <c r="Y418" s="2"/>
      <c r="Z418" s="2"/>
      <c r="AA418" s="15"/>
      <c r="AB418" s="15"/>
      <c r="AC418" s="18"/>
      <c r="AD418" s="2"/>
      <c r="AE418" s="2"/>
      <c r="AF418" s="2"/>
      <c r="AG418" s="2"/>
      <c r="AH418" s="2"/>
      <c r="AI418" s="15"/>
      <c r="AJ418" s="15"/>
      <c r="AK418" s="2"/>
      <c r="AL418" s="15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</row>
    <row r="423" spans="2:123" customFormat="false" ht="16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1"/>
      <c r="T423" s="11"/>
      <c r="U423" s="11"/>
      <c r="V423" s="2"/>
      <c r="W423" s="2"/>
      <c r="X423" s="2"/>
      <c r="Y423" s="2"/>
      <c r="Z423" s="2"/>
      <c r="AA423" s="2"/>
      <c r="AB423" s="2"/>
      <c r="AC423" s="11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</row>
    <row r="424" spans="2:123" customFormat="false" ht="16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1"/>
      <c r="T424" s="11"/>
      <c r="U424" s="11"/>
      <c r="V424" s="2"/>
      <c r="W424" s="2"/>
      <c r="X424" s="2"/>
      <c r="Y424" s="2"/>
      <c r="Z424" s="2"/>
      <c r="AA424" s="2"/>
      <c r="AB424" s="2"/>
      <c r="AC424" s="11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</row>
    <row r="425" spans="2:123" customFormat="false" ht="16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18"/>
      <c r="U425" s="18"/>
      <c r="V425" s="2"/>
      <c r="W425" s="2"/>
      <c r="X425" s="2"/>
      <c r="Y425" s="2"/>
      <c r="Z425" s="2"/>
      <c r="AA425" s="2"/>
      <c r="AB425" s="2"/>
      <c r="AC425" s="18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</row>
    <row r="426" spans="2:123" customFormat="false" ht="16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18"/>
      <c r="U426" s="18"/>
      <c r="V426" s="2"/>
      <c r="W426" s="2"/>
      <c r="X426" s="2"/>
      <c r="Y426" s="2"/>
      <c r="Z426" s="2"/>
      <c r="AA426" s="2"/>
      <c r="AB426" s="2"/>
      <c r="AC426" s="18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</row>
    <row r="427" spans="2:123" customFormat="false" ht="16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18"/>
      <c r="U427" s="18"/>
      <c r="V427" s="2"/>
      <c r="W427" s="2"/>
      <c r="X427" s="2"/>
      <c r="Y427" s="2"/>
      <c r="Z427" s="2"/>
      <c r="AA427" s="2"/>
      <c r="AB427" s="2"/>
      <c r="AC427" s="18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</row>
    <row r="428" spans="2:123" customFormat="false" ht="16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18"/>
      <c r="U428" s="18"/>
      <c r="V428" s="2"/>
      <c r="W428" s="2"/>
      <c r="X428" s="2"/>
      <c r="Y428" s="2"/>
      <c r="Z428" s="2"/>
      <c r="AA428" s="2"/>
      <c r="AB428" s="2"/>
      <c r="AC428" s="18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</row>
    <row r="429" spans="2:123" customFormat="false" ht="16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18"/>
      <c r="U429" s="18"/>
      <c r="V429" s="2"/>
      <c r="W429" s="2"/>
      <c r="X429" s="2"/>
      <c r="Y429" s="2"/>
      <c r="Z429" s="2"/>
      <c r="AA429" s="2"/>
      <c r="AB429" s="2"/>
      <c r="AC429" s="18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</row>
    <row r="430" spans="2:123" customFormat="false" ht="16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18"/>
      <c r="U430" s="18"/>
      <c r="V430" s="2"/>
      <c r="W430" s="2"/>
      <c r="X430" s="2"/>
      <c r="Y430" s="2"/>
      <c r="Z430" s="2"/>
      <c r="AA430" s="2"/>
      <c r="AB430" s="2"/>
      <c r="AC430" s="18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</row>
    <row r="431" spans="2:123" customFormat="false" ht="16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18"/>
      <c r="U431" s="18"/>
      <c r="V431" s="2"/>
      <c r="W431" s="2"/>
      <c r="X431" s="2"/>
      <c r="Y431" s="2"/>
      <c r="Z431" s="2"/>
      <c r="AA431" s="2"/>
      <c r="AB431" s="2"/>
      <c r="AC431" s="18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</row>
    <row r="432" spans="2:123" customFormat="false" ht="16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18"/>
      <c r="U432" s="18"/>
      <c r="V432" s="2"/>
      <c r="W432" s="2"/>
      <c r="X432" s="2"/>
      <c r="Y432" s="2"/>
      <c r="Z432" s="2"/>
      <c r="AA432" s="2"/>
      <c r="AB432" s="2"/>
      <c r="AC432" s="18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</row>
    <row r="433" spans="2:123" customFormat="false" ht="16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18"/>
      <c r="U433" s="18"/>
      <c r="V433" s="2"/>
      <c r="W433" s="2"/>
      <c r="X433" s="2"/>
      <c r="Y433" s="2"/>
      <c r="Z433" s="2"/>
      <c r="AA433" s="2"/>
      <c r="AB433" s="2"/>
      <c r="AC433" s="18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</row>
    <row r="434" spans="2:123" customFormat="false" ht="16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18"/>
      <c r="U434" s="18"/>
      <c r="V434" s="2"/>
      <c r="W434" s="2"/>
      <c r="X434" s="2"/>
      <c r="Y434" s="2"/>
      <c r="Z434" s="2"/>
      <c r="AA434" s="2"/>
      <c r="AB434" s="2"/>
      <c r="AC434" s="18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</row>
    <row r="435" spans="2:123" customFormat="false" ht="16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18"/>
      <c r="U435" s="18"/>
      <c r="V435" s="2"/>
      <c r="W435" s="2"/>
      <c r="X435" s="2"/>
      <c r="Y435" s="2"/>
      <c r="Z435" s="2"/>
      <c r="AA435" s="2"/>
      <c r="AB435" s="2"/>
      <c r="AC435" s="18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</row>
    <row r="436" spans="2:123" customFormat="false" ht="16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18"/>
      <c r="U436" s="18"/>
      <c r="V436" s="2"/>
      <c r="W436" s="2"/>
      <c r="X436" s="2"/>
      <c r="Y436" s="2"/>
      <c r="Z436" s="2"/>
      <c r="AA436" s="2"/>
      <c r="AB436" s="2"/>
      <c r="AC436" s="18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</row>
    <row r="437" spans="2:123" customFormat="false" ht="16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18"/>
      <c r="U437" s="18"/>
      <c r="V437" s="2"/>
      <c r="W437" s="2"/>
      <c r="X437" s="2"/>
      <c r="Y437" s="2"/>
      <c r="Z437" s="2"/>
      <c r="AA437" s="2"/>
      <c r="AB437" s="2"/>
      <c r="AC437" s="18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</row>
    <row r="438" spans="2:123" customFormat="false" ht="16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18"/>
      <c r="U438" s="18"/>
      <c r="V438" s="2"/>
      <c r="W438" s="2"/>
      <c r="X438" s="2"/>
      <c r="Y438" s="2"/>
      <c r="Z438" s="2"/>
      <c r="AA438" s="2"/>
      <c r="AB438" s="2"/>
      <c r="AC438" s="18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</row>
    <row r="443" spans="2:123" customFormat="false" ht="16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1"/>
      <c r="T443" s="11"/>
      <c r="U443" s="11"/>
      <c r="V443" s="2"/>
      <c r="W443" s="2"/>
      <c r="X443" s="2"/>
      <c r="Y443" s="2"/>
      <c r="Z443" s="2"/>
      <c r="AA443" s="2"/>
      <c r="AB443" s="2"/>
      <c r="AC443" s="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</row>
    <row r="444" spans="2:123" customFormat="false" ht="16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1"/>
      <c r="T444" s="11"/>
      <c r="U444" s="11"/>
      <c r="V444" s="2"/>
      <c r="W444" s="2"/>
      <c r="X444" s="2"/>
      <c r="Y444" s="2"/>
      <c r="Z444" s="2"/>
      <c r="AA444" s="2"/>
      <c r="AB444" s="2"/>
      <c r="AC444" s="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</row>
    <row r="445" spans="2:123" customFormat="false" ht="16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18"/>
      <c r="U445" s="18"/>
      <c r="V445" s="2"/>
      <c r="W445" s="2"/>
      <c r="X445" s="2"/>
      <c r="Y445" s="2"/>
      <c r="Z445" s="2"/>
      <c r="AA445" s="2"/>
      <c r="AB445" s="2"/>
      <c r="AC445" s="18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</row>
    <row r="446" spans="2:123" customFormat="false" ht="16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18"/>
      <c r="U446" s="18"/>
      <c r="V446" s="2"/>
      <c r="W446" s="2"/>
      <c r="X446" s="2"/>
      <c r="Y446" s="2"/>
      <c r="Z446" s="2"/>
      <c r="AA446" s="2"/>
      <c r="AB446" s="2"/>
      <c r="AC446" s="18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</row>
    <row r="447" spans="2:123" customFormat="false" ht="16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18"/>
      <c r="U447" s="18"/>
      <c r="V447" s="2"/>
      <c r="W447" s="2"/>
      <c r="X447" s="2"/>
      <c r="Y447" s="2"/>
      <c r="Z447" s="2"/>
      <c r="AA447" s="2"/>
      <c r="AB447" s="2"/>
      <c r="AC447" s="18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</row>
    <row r="448" spans="2:123" customFormat="false" ht="16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18"/>
      <c r="U448" s="18"/>
      <c r="V448" s="2"/>
      <c r="W448" s="2"/>
      <c r="X448" s="2"/>
      <c r="Y448" s="2"/>
      <c r="Z448" s="2"/>
      <c r="AA448" s="2"/>
      <c r="AB448" s="2"/>
      <c r="AC448" s="18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</row>
    <row r="449" spans="2:123" customFormat="false" ht="16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18"/>
      <c r="U449" s="18"/>
      <c r="V449" s="2"/>
      <c r="W449" s="2"/>
      <c r="X449" s="2"/>
      <c r="Y449" s="2"/>
      <c r="Z449" s="2"/>
      <c r="AA449" s="2"/>
      <c r="AB449" s="2"/>
      <c r="AC449" s="18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</row>
    <row r="450" spans="2:123" customFormat="false" ht="16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18"/>
      <c r="U450" s="18"/>
      <c r="V450" s="2"/>
      <c r="W450" s="2"/>
      <c r="X450" s="2"/>
      <c r="Y450" s="2"/>
      <c r="Z450" s="2"/>
      <c r="AA450" s="2"/>
      <c r="AB450" s="2"/>
      <c r="AC450" s="18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</row>
    <row r="451" spans="2:123" customFormat="false" ht="16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18"/>
      <c r="U451" s="18"/>
      <c r="V451" s="2"/>
      <c r="W451" s="2"/>
      <c r="X451" s="2"/>
      <c r="Y451" s="2"/>
      <c r="Z451" s="2"/>
      <c r="AA451" s="2"/>
      <c r="AB451" s="2"/>
      <c r="AC451" s="18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</row>
    <row r="452" spans="2:123" customFormat="false" ht="16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18"/>
      <c r="U452" s="18"/>
      <c r="V452" s="2"/>
      <c r="W452" s="2"/>
      <c r="X452" s="2"/>
      <c r="Y452" s="2"/>
      <c r="Z452" s="2"/>
      <c r="AA452" s="2"/>
      <c r="AB452" s="2"/>
      <c r="AC452" s="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</row>
    <row r="453" spans="2:123" customFormat="false" ht="16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18"/>
      <c r="U453" s="18"/>
      <c r="V453" s="2"/>
      <c r="W453" s="2"/>
      <c r="X453" s="2"/>
      <c r="Y453" s="2"/>
      <c r="Z453" s="2"/>
      <c r="AA453" s="2"/>
      <c r="AB453" s="2"/>
      <c r="AC453" s="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</row>
    <row r="454" spans="2:123" customFormat="false" ht="16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18"/>
      <c r="U454" s="18"/>
      <c r="V454" s="2"/>
      <c r="W454" s="2"/>
      <c r="X454" s="2"/>
      <c r="Y454" s="2"/>
      <c r="Z454" s="2"/>
      <c r="AA454" s="2"/>
      <c r="AB454" s="2"/>
      <c r="AC454" s="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</row>
    <row r="455" spans="2:123" customFormat="false" ht="16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18"/>
      <c r="U455" s="18"/>
      <c r="V455" s="2"/>
      <c r="W455" s="2"/>
      <c r="X455" s="2"/>
      <c r="Y455" s="2"/>
      <c r="Z455" s="2"/>
      <c r="AA455" s="2"/>
      <c r="AB455" s="2"/>
      <c r="AC455" s="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</row>
    <row r="456" spans="2:123" customFormat="false" ht="16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18"/>
      <c r="U456" s="18"/>
      <c r="V456" s="2"/>
      <c r="W456" s="2"/>
      <c r="X456" s="2"/>
      <c r="Y456" s="2"/>
      <c r="Z456" s="2"/>
      <c r="AA456" s="2"/>
      <c r="AB456" s="2"/>
      <c r="AC456" s="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</row>
    <row r="457" spans="2:123" customFormat="false" ht="16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18"/>
      <c r="U457" s="18"/>
      <c r="V457" s="2"/>
      <c r="W457" s="2"/>
      <c r="X457" s="2"/>
      <c r="Y457" s="2"/>
      <c r="Z457" s="2"/>
      <c r="AA457" s="2"/>
      <c r="AB457" s="2"/>
      <c r="AC457" s="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</row>
    <row r="458" spans="2:123" customFormat="false" ht="16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18"/>
      <c r="U458" s="18"/>
      <c r="V458" s="2"/>
      <c r="W458" s="2"/>
      <c r="X458" s="2"/>
      <c r="Y458" s="2"/>
      <c r="Z458" s="2"/>
      <c r="AA458" s="2"/>
      <c r="AB458" s="2"/>
      <c r="AC458" s="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</row>
    <row r="463" spans="2:123" customFormat="false" ht="16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11"/>
      <c r="AX463" s="11"/>
      <c r="AY463" s="11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</row>
    <row r="464" spans="2:123" customFormat="false" ht="16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11"/>
      <c r="AX464" s="11"/>
      <c r="AY464" s="11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</row>
    <row r="465" spans="2:123" customFormat="false" ht="16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15"/>
      <c r="AX465" s="15"/>
      <c r="AY465" s="15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</row>
    <row r="466" spans="2:123" customFormat="false" ht="16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15"/>
      <c r="AX466" s="15"/>
      <c r="AY466" s="15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</row>
    <row r="467" spans="2:123" customFormat="false" ht="16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15"/>
      <c r="AX467" s="15"/>
      <c r="AY467" s="15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</row>
    <row r="468" spans="2:123" customFormat="false" ht="16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15"/>
      <c r="AX468" s="15"/>
      <c r="AY468" s="15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</row>
    <row r="469" spans="2:123" customFormat="false" ht="16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15"/>
      <c r="AX469" s="15"/>
      <c r="AY469" s="15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</row>
    <row r="470" spans="2:123" customFormat="false" ht="16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15"/>
      <c r="AX470" s="15"/>
      <c r="AY470" s="15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</row>
    <row r="471" spans="2:123" customFormat="false" ht="16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15"/>
      <c r="AX471" s="15"/>
      <c r="AY471" s="15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</row>
    <row r="472" spans="2:123" customFormat="false" ht="16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15"/>
      <c r="AX472" s="15"/>
      <c r="AY472" s="15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</row>
    <row r="473" spans="2:123" customFormat="false" ht="16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15"/>
      <c r="AX473" s="15"/>
      <c r="AY473" s="15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</row>
    <row r="474" spans="2:123" customFormat="false" ht="16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15"/>
      <c r="AX474" s="15"/>
      <c r="AY474" s="15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</row>
    <row r="475" spans="2:123" customFormat="false" ht="16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15"/>
      <c r="AX475" s="15"/>
      <c r="AY475" s="15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</row>
    <row r="476" spans="2:123" customFormat="false" ht="16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15"/>
      <c r="AX476" s="15"/>
      <c r="AY476" s="15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</row>
    <row r="477" spans="2:123" customFormat="false" ht="16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15"/>
      <c r="AX477" s="15"/>
      <c r="AY477" s="15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</row>
    <row r="478" spans="2:123" customFormat="false" ht="16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15"/>
      <c r="AX478" s="15"/>
      <c r="AY478" s="15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</row>
    <row r="479" spans="2:123" customFormat="false" ht="16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15"/>
      <c r="AX479" s="15"/>
      <c r="AY479" s="15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</row>
    <row r="480" spans="2:123" customFormat="false" ht="16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15"/>
      <c r="AX480" s="15"/>
      <c r="AY480" s="15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</row>
    <row r="481" spans="2:123" customFormat="false" ht="16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15"/>
      <c r="AX481" s="15"/>
      <c r="AY481" s="15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</row>
    <row r="482" spans="2:123" customFormat="false" ht="16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15"/>
      <c r="AX482" s="15"/>
      <c r="AY482" s="15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</row>
    <row r="483" spans="2:123" customFormat="false" ht="16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15"/>
      <c r="AX483" s="15"/>
      <c r="AY483" s="15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</row>
    <row r="490" spans="2:123" customFormat="false" ht="16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1" t="s">
        <v>174</v>
      </c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</row>
    <row r="491" spans="2:123" customFormat="false" ht="17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1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1" t="s">
        <v>175</v>
      </c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1" t="s">
        <v>174</v>
      </c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</row>
    <row r="492" spans="2:123" customFormat="false" ht="9.75" customHeight="1" thickTop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57"/>
      <c r="AJ492" s="158"/>
      <c r="AK492" s="158"/>
      <c r="AL492" s="158"/>
      <c r="AM492" s="158"/>
      <c r="AN492" s="158"/>
      <c r="AO492" s="158"/>
      <c r="AP492" s="158"/>
      <c r="AQ492" s="158"/>
      <c r="AR492" s="158"/>
      <c r="AS492" s="159"/>
      <c r="AT492" s="157"/>
      <c r="AU492" s="158"/>
      <c r="AV492" s="158"/>
      <c r="AW492" s="158"/>
      <c r="AX492" s="158"/>
      <c r="AY492" s="158"/>
      <c r="AZ492" s="158"/>
      <c r="BA492" s="158"/>
      <c r="BB492" s="158"/>
      <c r="BC492" s="2"/>
      <c r="BD492" s="2"/>
      <c r="BE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103" t="s">
        <v>176</v>
      </c>
      <c r="CM492" s="104"/>
      <c r="CN492" s="104"/>
      <c r="CO492" s="104"/>
      <c r="CP492" s="104"/>
      <c r="CQ492" s="104"/>
      <c r="CR492" s="104"/>
      <c r="CS492" s="105"/>
      <c r="CT492" s="104" t="s">
        <v>152</v>
      </c>
      <c r="CU492" s="104"/>
      <c r="CV492" s="106"/>
      <c r="CW492" s="104"/>
      <c r="CX492" s="104"/>
      <c r="CY492" s="105"/>
      <c r="CZ492" s="107"/>
      <c r="DA492" s="303">
        <f>YourData!$J$5</f>
        <v>40179</v>
      </c>
      <c r="DB492" s="112"/>
      <c r="DC492" s="103" t="s">
        <v>177</v>
      </c>
      <c r="DD492" s="104"/>
      <c r="DE492" s="104"/>
      <c r="DF492" s="104"/>
      <c r="DG492" s="104"/>
      <c r="DH492" s="104"/>
      <c r="DI492" s="104"/>
      <c r="DJ492" s="105"/>
      <c r="DK492" s="104" t="s">
        <v>152</v>
      </c>
      <c r="DL492" s="104"/>
      <c r="DM492" s="106"/>
      <c r="DN492" s="104"/>
      <c r="DO492" s="104"/>
      <c r="DP492" s="105"/>
      <c r="DQ492" s="170"/>
      <c r="DR492" s="303">
        <f>YourData!$J$5</f>
        <v>40179</v>
      </c>
      <c r="DS492" s="2"/>
    </row>
    <row r="493" spans="2:123" customFormat="false" ht="9.75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58"/>
      <c r="AJ493" s="160"/>
      <c r="AK493" s="160"/>
      <c r="AL493" s="160"/>
      <c r="AM493" s="160"/>
      <c r="AN493" s="160"/>
      <c r="AO493" s="161"/>
      <c r="AP493" s="162"/>
      <c r="AQ493" s="162"/>
      <c r="AR493" s="162"/>
      <c r="AS493" s="163"/>
      <c r="AT493" s="158"/>
      <c r="AU493" s="160"/>
      <c r="AV493" s="160"/>
      <c r="AW493" s="160"/>
      <c r="AX493" s="160"/>
      <c r="AY493" s="160"/>
      <c r="AZ493" s="161"/>
      <c r="BA493" s="162"/>
      <c r="BB493" s="162"/>
      <c r="BC493" s="2"/>
      <c r="BD493" s="2"/>
      <c r="BE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107"/>
      <c r="CM493" s="108" t="s">
        <v>41</v>
      </c>
      <c r="CN493" s="108" t="s">
        <v>153</v>
      </c>
      <c r="CO493" s="108" t="s">
        <v>154</v>
      </c>
      <c r="CP493" s="108" t="s">
        <v>154</v>
      </c>
      <c r="CQ493" s="108" t="s">
        <v>42</v>
      </c>
      <c r="CR493" s="108" t="s">
        <v>155</v>
      </c>
      <c r="CS493" s="109" t="s">
        <v>156</v>
      </c>
      <c r="CT493" s="110"/>
      <c r="CU493" s="110"/>
      <c r="CV493" s="111" t="s">
        <v>178</v>
      </c>
      <c r="CW493" s="110" t="s">
        <v>179</v>
      </c>
      <c r="CX493" s="110"/>
      <c r="CY493" s="112"/>
      <c r="CZ493" s="107"/>
      <c r="DA493" s="304" t="str">
        <f>A!$L$21</f>
        <v>Tested Prg</v>
      </c>
      <c r="DB493" s="234"/>
      <c r="DC493" s="107"/>
      <c r="DD493" s="108" t="s">
        <v>41</v>
      </c>
      <c r="DE493" s="108" t="s">
        <v>153</v>
      </c>
      <c r="DF493" s="108" t="s">
        <v>154</v>
      </c>
      <c r="DG493" s="108" t="s">
        <v>154</v>
      </c>
      <c r="DH493" s="108" t="s">
        <v>42</v>
      </c>
      <c r="DI493" s="108" t="s">
        <v>155</v>
      </c>
      <c r="DJ493" s="109" t="s">
        <v>156</v>
      </c>
      <c r="DK493" s="110"/>
      <c r="DL493" s="110"/>
      <c r="DM493" s="111" t="s">
        <v>178</v>
      </c>
      <c r="DN493" s="110" t="s">
        <v>179</v>
      </c>
      <c r="DO493" s="110"/>
      <c r="DP493" s="112"/>
      <c r="DQ493" s="170"/>
      <c r="DR493" s="304" t="str">
        <f>A!$L$21</f>
        <v>Tested Prg</v>
      </c>
      <c r="DS493" s="2"/>
    </row>
    <row r="494" spans="2:123" customFormat="false" ht="9.75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58"/>
      <c r="AJ494" s="161"/>
      <c r="AK494" s="161"/>
      <c r="AL494" s="161"/>
      <c r="AM494" s="161"/>
      <c r="AN494" s="161"/>
      <c r="AO494" s="161"/>
      <c r="AP494" s="161"/>
      <c r="AQ494" s="161"/>
      <c r="AR494" s="161"/>
      <c r="AS494" s="161"/>
      <c r="AT494" s="158"/>
      <c r="AU494" s="161"/>
      <c r="AV494" s="161"/>
      <c r="AW494" s="161"/>
      <c r="AX494" s="161"/>
      <c r="AY494" s="161"/>
      <c r="AZ494" s="161"/>
      <c r="BA494" s="161"/>
      <c r="BB494" s="161"/>
      <c r="BC494" s="2"/>
      <c r="BD494" s="2"/>
      <c r="BE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113"/>
      <c r="CM494" s="114" t="s">
        <v>159</v>
      </c>
      <c r="CN494" s="114" t="s">
        <v>159</v>
      </c>
      <c r="CO494" s="114" t="s">
        <v>61</v>
      </c>
      <c r="CP494" s="114" t="s">
        <v>43</v>
      </c>
      <c r="CQ494" s="114" t="s">
        <v>160</v>
      </c>
      <c r="CR494" s="114" t="s">
        <v>161</v>
      </c>
      <c r="CS494" s="115" t="s">
        <v>161</v>
      </c>
      <c r="CT494" s="114" t="s">
        <v>162</v>
      </c>
      <c r="CU494" s="114" t="s">
        <v>163</v>
      </c>
      <c r="CV494" s="115" t="s">
        <v>180</v>
      </c>
      <c r="CW494" s="114" t="s">
        <v>161</v>
      </c>
      <c r="CX494" s="114" t="s">
        <v>49</v>
      </c>
      <c r="CY494" s="115" t="s">
        <v>50</v>
      </c>
      <c r="CZ494" s="231"/>
      <c r="DA494" s="305" t="str">
        <f>A!$L$22</f>
        <v>Org</v>
      </c>
      <c r="DB494" s="234"/>
      <c r="DC494" s="113"/>
      <c r="DD494" s="114" t="s">
        <v>159</v>
      </c>
      <c r="DE494" s="114" t="s">
        <v>159</v>
      </c>
      <c r="DF494" s="114" t="s">
        <v>61</v>
      </c>
      <c r="DG494" s="114" t="s">
        <v>43</v>
      </c>
      <c r="DH494" s="114" t="s">
        <v>160</v>
      </c>
      <c r="DI494" s="114" t="s">
        <v>161</v>
      </c>
      <c r="DJ494" s="115" t="s">
        <v>161</v>
      </c>
      <c r="DK494" s="114" t="s">
        <v>162</v>
      </c>
      <c r="DL494" s="114" t="s">
        <v>163</v>
      </c>
      <c r="DM494" s="115" t="s">
        <v>180</v>
      </c>
      <c r="DN494" s="114" t="s">
        <v>161</v>
      </c>
      <c r="DO494" s="114" t="s">
        <v>49</v>
      </c>
      <c r="DP494" s="115" t="s">
        <v>50</v>
      </c>
      <c r="DQ494" s="232"/>
      <c r="DR494" s="305" t="str">
        <f>A!$L$22</f>
        <v>Org</v>
      </c>
      <c r="DS494" s="2"/>
    </row>
    <row r="495" spans="2:123" customFormat="false" ht="9.75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58"/>
      <c r="AJ495" s="164"/>
      <c r="AK495" s="164"/>
      <c r="AL495" s="164"/>
      <c r="AM495" s="164"/>
      <c r="AN495" s="164"/>
      <c r="AO495" s="165"/>
      <c r="AP495" s="164"/>
      <c r="AQ495" s="164"/>
      <c r="AR495" s="164"/>
      <c r="AS495" s="159"/>
      <c r="AT495" s="158"/>
      <c r="AU495" s="166"/>
      <c r="AV495" s="166"/>
      <c r="AW495" s="166"/>
      <c r="AX495" s="166"/>
      <c r="AY495" s="166"/>
      <c r="AZ495" s="167"/>
      <c r="BA495" s="166"/>
      <c r="BB495" s="166"/>
      <c r="BC495" s="2"/>
      <c r="BD495" s="2"/>
      <c r="BE495" s="2"/>
      <c r="BF495" s="15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107" t="s">
        <v>351</v>
      </c>
      <c r="CM495" s="124">
        <f>A!J496</f>
        <v>-454</v>
      </c>
      <c r="CN495" s="124">
        <f>A!D496</f>
        <v>-441</v>
      </c>
      <c r="CO495" s="124">
        <f>A!C496</f>
        <v>-459.62100000000009</v>
      </c>
      <c r="CP495" s="124">
        <f>A!B496</f>
        <v>-454</v>
      </c>
      <c r="CQ495" s="124">
        <f>A!K496</f>
        <v>-450.95974700000102</v>
      </c>
      <c r="CR495" s="124">
        <f>A!E496</f>
        <v>-455.30546879999997</v>
      </c>
      <c r="CS495" s="125">
        <f>A!F496</f>
        <v>-449.97107319998986</v>
      </c>
      <c r="CT495" s="124">
        <f t="shared" ref="CT495:CT513" si="72">MINA(CM495:CS495)</f>
        <v>-459.62100000000009</v>
      </c>
      <c r="CU495" s="124">
        <f t="shared" ref="CU495:CU513" si="73">MAXA(CM495:CS495)</f>
        <v>-441</v>
      </c>
      <c r="CV495" s="118">
        <f t="shared" ref="CV495:CV513" si="74">ABS((CU495-CT495)/CW495)</f>
        <v>4.0987149160060111E-2</v>
      </c>
      <c r="CW495" s="124">
        <f>A!G496</f>
        <v>-454.31312939777013</v>
      </c>
      <c r="CX495" s="124">
        <f>A!H496</f>
        <v>-453.59999999999991</v>
      </c>
      <c r="CY495" s="125">
        <f>A!I496</f>
        <v>-453.19999999999982</v>
      </c>
      <c r="CZ495" s="171"/>
      <c r="DA495" s="301" t="str">
        <f>A!L496</f>
        <v/>
      </c>
      <c r="DB495" s="171"/>
      <c r="DC495" s="107" t="s">
        <v>77</v>
      </c>
      <c r="DD495" s="116">
        <f>A!J466</f>
        <v>0.98999999999999977</v>
      </c>
      <c r="DE495" s="116">
        <f>A!D466</f>
        <v>0.95300000000000029</v>
      </c>
      <c r="DF495" s="116">
        <f>A!C466</f>
        <v>1.0284999999999997</v>
      </c>
      <c r="DG495" s="116">
        <f>A!B466</f>
        <v>1.0082178529385617</v>
      </c>
      <c r="DH495" s="116">
        <f>A!K466</f>
        <v>0.99666995166223638</v>
      </c>
      <c r="DI495" s="116">
        <f>A!E466</f>
        <v>1.0069299999999899</v>
      </c>
      <c r="DJ495" s="117">
        <f>A!F466</f>
        <v>1.0087245938281599</v>
      </c>
      <c r="DK495" s="116">
        <f t="shared" ref="DK495:DK513" si="75">MINA(DD495:DJ495)</f>
        <v>0.95300000000000029</v>
      </c>
      <c r="DL495" s="116">
        <f t="shared" ref="DL495:DL513" si="76">MAXA(DD495:DJ495)</f>
        <v>1.0284999999999997</v>
      </c>
      <c r="DM495" s="118">
        <f t="shared" ref="DM495:DM513" si="77">ABS((DL495-DK495)/DN495)</f>
        <v>7.6217081318513596E-2</v>
      </c>
      <c r="DN495" s="116">
        <f>A!G466</f>
        <v>0.99059159303781996</v>
      </c>
      <c r="DO495" s="116">
        <f>A!H466</f>
        <v>0.98999999999999977</v>
      </c>
      <c r="DP495" s="117">
        <f>A!I466</f>
        <v>0.98999999999999977</v>
      </c>
      <c r="DQ495" s="235"/>
      <c r="DR495" s="306" t="str">
        <f>A!L466</f>
        <v/>
      </c>
      <c r="DS495" s="2"/>
    </row>
    <row r="496" spans="2:123" customFormat="false" ht="9.75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58"/>
      <c r="AJ496" s="164"/>
      <c r="AK496" s="164"/>
      <c r="AL496" s="164"/>
      <c r="AM496" s="164"/>
      <c r="AN496" s="164"/>
      <c r="AO496" s="165"/>
      <c r="AP496" s="164"/>
      <c r="AQ496" s="164"/>
      <c r="AR496" s="164"/>
      <c r="AS496" s="159"/>
      <c r="AT496" s="158"/>
      <c r="AU496" s="166"/>
      <c r="AV496" s="166"/>
      <c r="AW496" s="166"/>
      <c r="AX496" s="166"/>
      <c r="AY496" s="166"/>
      <c r="AZ496" s="167"/>
      <c r="BA496" s="166"/>
      <c r="BB496" s="166"/>
      <c r="BC496" s="2"/>
      <c r="BD496" s="2"/>
      <c r="BE496" s="2"/>
      <c r="BF496" s="15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107" t="s">
        <v>333</v>
      </c>
      <c r="CM496" s="124">
        <f>A!J497</f>
        <v>-65</v>
      </c>
      <c r="CN496" s="124">
        <f>A!D497</f>
        <v>-77</v>
      </c>
      <c r="CO496" s="124">
        <f>A!C497</f>
        <v>-50.091999999999871</v>
      </c>
      <c r="CP496" s="124">
        <f>A!B497</f>
        <v>-62</v>
      </c>
      <c r="CQ496" s="124">
        <f>A!K497</f>
        <v>-62.678216999998881</v>
      </c>
      <c r="CR496" s="124">
        <f>A!E497</f>
        <v>-59.658412799979942</v>
      </c>
      <c r="CS496" s="125">
        <f>A!F497</f>
        <v>-60.302113200010126</v>
      </c>
      <c r="CT496" s="124">
        <f t="shared" si="72"/>
        <v>-77</v>
      </c>
      <c r="CU496" s="124">
        <f t="shared" si="73"/>
        <v>-50.091999999999871</v>
      </c>
      <c r="CV496" s="118">
        <f t="shared" si="74"/>
        <v>0.42336492759987449</v>
      </c>
      <c r="CW496" s="124">
        <f>A!G497</f>
        <v>-63.557461295969915</v>
      </c>
      <c r="CX496" s="124">
        <f>A!H497</f>
        <v>-66.200000000000045</v>
      </c>
      <c r="CY496" s="125">
        <f>A!I497</f>
        <v>-66.400000000000091</v>
      </c>
      <c r="CZ496" s="171"/>
      <c r="DA496" s="301" t="str">
        <f>A!L497</f>
        <v/>
      </c>
      <c r="DB496" s="171"/>
      <c r="DC496" s="107" t="s">
        <v>78</v>
      </c>
      <c r="DD496" s="116">
        <f>A!J467</f>
        <v>0.20999999999999996</v>
      </c>
      <c r="DE496" s="116">
        <f>A!D467</f>
        <v>0.24799999999999978</v>
      </c>
      <c r="DF496" s="116">
        <f>A!C467</f>
        <v>0.15500000000000025</v>
      </c>
      <c r="DG496" s="116">
        <f>A!B467</f>
        <v>0.20837390816174883</v>
      </c>
      <c r="DH496" s="116">
        <f>A!K467</f>
        <v>0.20682622602088996</v>
      </c>
      <c r="DI496" s="116">
        <f>A!E467</f>
        <v>0.19677000000000033</v>
      </c>
      <c r="DJ496" s="117">
        <f>A!F467</f>
        <v>0.20415755976158012</v>
      </c>
      <c r="DK496" s="116">
        <f t="shared" si="75"/>
        <v>0.15500000000000025</v>
      </c>
      <c r="DL496" s="116">
        <f t="shared" si="76"/>
        <v>0.24799999999999978</v>
      </c>
      <c r="DM496" s="118">
        <f t="shared" si="77"/>
        <v>0.4491826308443998</v>
      </c>
      <c r="DN496" s="116">
        <f>A!G467</f>
        <v>0.20704273409943008</v>
      </c>
      <c r="DO496" s="116">
        <f>A!H467</f>
        <v>0.20999999999999996</v>
      </c>
      <c r="DP496" s="117">
        <f>A!I467</f>
        <v>0.20999999999999996</v>
      </c>
      <c r="DQ496" s="235"/>
      <c r="DR496" s="306" t="str">
        <f>A!L467</f>
        <v/>
      </c>
      <c r="DS496" s="2"/>
    </row>
    <row r="497" spans="2:123" customFormat="false" ht="9.75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58"/>
      <c r="AJ497" s="164"/>
      <c r="AK497" s="164"/>
      <c r="AL497" s="164"/>
      <c r="AM497" s="164"/>
      <c r="AN497" s="164"/>
      <c r="AO497" s="165"/>
      <c r="AP497" s="164"/>
      <c r="AQ497" s="164"/>
      <c r="AR497" s="164"/>
      <c r="AS497" s="159"/>
      <c r="AT497" s="158"/>
      <c r="AU497" s="166"/>
      <c r="AV497" s="166"/>
      <c r="AW497" s="166"/>
      <c r="AX497" s="166"/>
      <c r="AY497" s="166"/>
      <c r="AZ497" s="167"/>
      <c r="BA497" s="166"/>
      <c r="BB497" s="166"/>
      <c r="BC497" s="2"/>
      <c r="BD497" s="2"/>
      <c r="BE497" s="2"/>
      <c r="BF497" s="15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107" t="s">
        <v>334</v>
      </c>
      <c r="CM497" s="124">
        <f>A!J498</f>
        <v>-519</v>
      </c>
      <c r="CN497" s="124">
        <f>A!D498</f>
        <v>-518</v>
      </c>
      <c r="CO497" s="124">
        <f>A!C498</f>
        <v>-509.71299999999997</v>
      </c>
      <c r="CP497" s="124">
        <f>A!B498</f>
        <v>-516</v>
      </c>
      <c r="CQ497" s="124">
        <f>A!K498</f>
        <v>-513.6379639999999</v>
      </c>
      <c r="CR497" s="124">
        <f>A!E498</f>
        <v>-514.96388159997991</v>
      </c>
      <c r="CS497" s="125">
        <f>A!F498</f>
        <v>-510.27318639999999</v>
      </c>
      <c r="CT497" s="124">
        <f t="shared" si="72"/>
        <v>-519</v>
      </c>
      <c r="CU497" s="124">
        <f t="shared" si="73"/>
        <v>-509.71299999999997</v>
      </c>
      <c r="CV497" s="118">
        <f t="shared" si="74"/>
        <v>1.7933051551661118E-2</v>
      </c>
      <c r="CW497" s="124">
        <f>A!G498</f>
        <v>-517.87059069374004</v>
      </c>
      <c r="CX497" s="124">
        <f>A!H498</f>
        <v>-519.79999999999995</v>
      </c>
      <c r="CY497" s="125">
        <f>A!I498</f>
        <v>-519.59999999999991</v>
      </c>
      <c r="CZ497" s="171"/>
      <c r="DA497" s="301" t="str">
        <f>A!L498</f>
        <v/>
      </c>
      <c r="DB497" s="171"/>
      <c r="DC497" s="107" t="s">
        <v>79</v>
      </c>
      <c r="DD497" s="116">
        <f>A!J468</f>
        <v>1.1999999999999997</v>
      </c>
      <c r="DE497" s="116">
        <f>A!D468</f>
        <v>1.2010000000000001</v>
      </c>
      <c r="DF497" s="116">
        <f>A!C468</f>
        <v>1.1835</v>
      </c>
      <c r="DG497" s="116">
        <f>A!B468</f>
        <v>1.2165917611003105</v>
      </c>
      <c r="DH497" s="116">
        <f>A!K468</f>
        <v>1.2034961776831263</v>
      </c>
      <c r="DI497" s="116">
        <f>A!E468</f>
        <v>1.2036999999999902</v>
      </c>
      <c r="DJ497" s="117">
        <f>A!F468</f>
        <v>1.2128821535897401</v>
      </c>
      <c r="DK497" s="116">
        <f t="shared" si="75"/>
        <v>1.1835</v>
      </c>
      <c r="DL497" s="116">
        <f t="shared" si="76"/>
        <v>1.2165917611003105</v>
      </c>
      <c r="DM497" s="118">
        <f t="shared" si="77"/>
        <v>2.7630939052499442E-2</v>
      </c>
      <c r="DN497" s="116">
        <f>A!G468</f>
        <v>1.19763432713725</v>
      </c>
      <c r="DO497" s="116">
        <f>A!H468</f>
        <v>1.1999999999999997</v>
      </c>
      <c r="DP497" s="117">
        <f>A!I468</f>
        <v>1.1999999999999997</v>
      </c>
      <c r="DQ497" s="235"/>
      <c r="DR497" s="306" t="str">
        <f>A!L468</f>
        <v/>
      </c>
      <c r="DS497" s="2"/>
    </row>
    <row r="498" spans="2:123" customFormat="false" ht="9.75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58"/>
      <c r="AJ498" s="164"/>
      <c r="AK498" s="164"/>
      <c r="AL498" s="164"/>
      <c r="AM498" s="164"/>
      <c r="AN498" s="164"/>
      <c r="AO498" s="165"/>
      <c r="AP498" s="164"/>
      <c r="AQ498" s="164"/>
      <c r="AR498" s="164"/>
      <c r="AS498" s="159"/>
      <c r="AT498" s="158"/>
      <c r="AU498" s="166"/>
      <c r="AV498" s="166"/>
      <c r="AW498" s="166"/>
      <c r="AX498" s="166"/>
      <c r="AY498" s="166"/>
      <c r="AZ498" s="167"/>
      <c r="BA498" s="166"/>
      <c r="BB498" s="166"/>
      <c r="BC498" s="2"/>
      <c r="BD498" s="2"/>
      <c r="BE498" s="2"/>
      <c r="BF498" s="15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107" t="s">
        <v>335</v>
      </c>
      <c r="CM498" s="124">
        <f>A!J499</f>
        <v>-1421</v>
      </c>
      <c r="CN498" s="124">
        <f>A!D499</f>
        <v>-1421</v>
      </c>
      <c r="CO498" s="124">
        <f>A!C499</f>
        <v>-1415.3979999999999</v>
      </c>
      <c r="CP498" s="124">
        <f>A!B499</f>
        <v>-1413</v>
      </c>
      <c r="CQ498" s="124">
        <f>A!K499</f>
        <v>-1411.4319052000008</v>
      </c>
      <c r="CR498" s="124">
        <f>A!E499</f>
        <v>-1413.541530239989</v>
      </c>
      <c r="CS498" s="125">
        <f>A!F499</f>
        <v>-1401.82079718</v>
      </c>
      <c r="CT498" s="124">
        <f t="shared" si="72"/>
        <v>-1421</v>
      </c>
      <c r="CU498" s="124">
        <f t="shared" si="73"/>
        <v>-1401.82079718</v>
      </c>
      <c r="CV498" s="118">
        <f t="shared" si="74"/>
        <v>1.3506801675729537E-2</v>
      </c>
      <c r="CW498" s="124">
        <f>A!G499</f>
        <v>-1419.966271842374</v>
      </c>
      <c r="CX498" s="124">
        <f>A!H499</f>
        <v>-1421.3</v>
      </c>
      <c r="CY498" s="125">
        <f>A!I499</f>
        <v>-1421.1</v>
      </c>
      <c r="CZ498" s="171"/>
      <c r="DA498" s="301" t="str">
        <f>A!L499</f>
        <v/>
      </c>
      <c r="DB498" s="171"/>
      <c r="DC498" s="107" t="s">
        <v>80</v>
      </c>
      <c r="DD498" s="116">
        <f>A!J469</f>
        <v>-0.4800000000000002</v>
      </c>
      <c r="DE498" s="116">
        <f>A!D469</f>
        <v>-0.47999999999999976</v>
      </c>
      <c r="DF498" s="116">
        <f>A!C469</f>
        <v>-0.45520000000000005</v>
      </c>
      <c r="DG498" s="116">
        <f>A!B469</f>
        <v>-0.45340823889968962</v>
      </c>
      <c r="DH498" s="116">
        <f>A!K469</f>
        <v>-0.50016913644172267</v>
      </c>
      <c r="DI498" s="116">
        <f>A!E469</f>
        <v>-0.48198000000001007</v>
      </c>
      <c r="DJ498" s="117">
        <f>A!F469</f>
        <v>-0.50211628719662982</v>
      </c>
      <c r="DK498" s="116">
        <f t="shared" si="75"/>
        <v>-0.50211628719662982</v>
      </c>
      <c r="DL498" s="116">
        <f t="shared" si="76"/>
        <v>-0.45340823889968962</v>
      </c>
      <c r="DM498" s="118">
        <f t="shared" si="77"/>
        <v>9.7539258661339556E-2</v>
      </c>
      <c r="DN498" s="116">
        <f>A!G469</f>
        <v>-0.49936865386743001</v>
      </c>
      <c r="DO498" s="116">
        <f>A!H469</f>
        <v>-0.4800000000000002</v>
      </c>
      <c r="DP498" s="117">
        <f>A!I469</f>
        <v>-0.4800000000000002</v>
      </c>
      <c r="DQ498" s="235"/>
      <c r="DR498" s="306" t="str">
        <f>A!L469</f>
        <v/>
      </c>
      <c r="DS498" s="2"/>
    </row>
    <row r="499" spans="2:123" customFormat="false" ht="9.75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58"/>
      <c r="AJ499" s="164"/>
      <c r="AK499" s="164"/>
      <c r="AL499" s="164"/>
      <c r="AM499" s="164"/>
      <c r="AN499" s="164"/>
      <c r="AO499" s="165"/>
      <c r="AP499" s="164"/>
      <c r="AQ499" s="164"/>
      <c r="AR499" s="164"/>
      <c r="AS499" s="159"/>
      <c r="AT499" s="158"/>
      <c r="AU499" s="166"/>
      <c r="AV499" s="166"/>
      <c r="AW499" s="166"/>
      <c r="AX499" s="166"/>
      <c r="AY499" s="166"/>
      <c r="AZ499" s="167"/>
      <c r="BA499" s="166"/>
      <c r="BB499" s="166"/>
      <c r="BC499" s="2"/>
      <c r="BD499" s="2"/>
      <c r="BE499" s="2"/>
      <c r="BF499" s="15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107" t="s">
        <v>336</v>
      </c>
      <c r="CM499" s="124">
        <f>A!J500</f>
        <v>-42</v>
      </c>
      <c r="CN499" s="124">
        <f>A!D500</f>
        <v>-40</v>
      </c>
      <c r="CO499" s="124">
        <f>A!C500</f>
        <v>-40.411000000000001</v>
      </c>
      <c r="CP499" s="124">
        <f>A!B500</f>
        <v>-40</v>
      </c>
      <c r="CQ499" s="124">
        <f>A!K500</f>
        <v>-40.693353800000011</v>
      </c>
      <c r="CR499" s="124">
        <f>A!E500</f>
        <v>-40.96051020000121</v>
      </c>
      <c r="CS499" s="125">
        <f>A!F500</f>
        <v>-41.473268430000104</v>
      </c>
      <c r="CT499" s="124">
        <f t="shared" si="72"/>
        <v>-42</v>
      </c>
      <c r="CU499" s="124">
        <f t="shared" si="73"/>
        <v>-40</v>
      </c>
      <c r="CV499" s="118">
        <f t="shared" si="74"/>
        <v>4.8092597802163926E-2</v>
      </c>
      <c r="CW499" s="124">
        <f>A!G500</f>
        <v>-41.586441394313908</v>
      </c>
      <c r="CX499" s="124">
        <f>A!H500</f>
        <v>-41</v>
      </c>
      <c r="CY499" s="125">
        <f>A!I500</f>
        <v>-41.2</v>
      </c>
      <c r="CZ499" s="171"/>
      <c r="DA499" s="301" t="str">
        <f>A!L500</f>
        <v/>
      </c>
      <c r="DB499" s="171"/>
      <c r="DC499" s="107" t="s">
        <v>81</v>
      </c>
      <c r="DD499" s="116">
        <f>A!J470</f>
        <v>0.8600000000000001</v>
      </c>
      <c r="DE499" s="116">
        <f>A!D470</f>
        <v>0.82499999999999996</v>
      </c>
      <c r="DF499" s="116">
        <f>A!C470</f>
        <v>0.93989999999999974</v>
      </c>
      <c r="DG499" s="116">
        <f>A!B470</f>
        <v>0.90100000000000002</v>
      </c>
      <c r="DH499" s="116">
        <f>A!K470</f>
        <v>0.86753717146535769</v>
      </c>
      <c r="DI499" s="116">
        <f>A!E470</f>
        <v>0.87767000000003015</v>
      </c>
      <c r="DJ499" s="117">
        <f>A!F470</f>
        <v>0.88334037754326</v>
      </c>
      <c r="DK499" s="116">
        <f t="shared" si="75"/>
        <v>0.82499999999999996</v>
      </c>
      <c r="DL499" s="116">
        <f t="shared" si="76"/>
        <v>0.93989999999999974</v>
      </c>
      <c r="DM499" s="118">
        <f t="shared" si="77"/>
        <v>0.13349434389031276</v>
      </c>
      <c r="DN499" s="116">
        <f>A!G470</f>
        <v>0.86071062377300978</v>
      </c>
      <c r="DO499" s="116">
        <f>A!H470</f>
        <v>0.8600000000000001</v>
      </c>
      <c r="DP499" s="117">
        <f>A!I470</f>
        <v>0.8600000000000001</v>
      </c>
      <c r="DQ499" s="235"/>
      <c r="DR499" s="306" t="str">
        <f>A!L470</f>
        <v/>
      </c>
      <c r="DS499" s="2"/>
    </row>
    <row r="500" spans="2:123" customFormat="false" ht="9.75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58"/>
      <c r="AJ500" s="164"/>
      <c r="AK500" s="164"/>
      <c r="AL500" s="164"/>
      <c r="AM500" s="164"/>
      <c r="AN500" s="164"/>
      <c r="AO500" s="165"/>
      <c r="AP500" s="164"/>
      <c r="AQ500" s="164"/>
      <c r="AR500" s="164"/>
      <c r="AS500" s="159"/>
      <c r="AT500" s="158"/>
      <c r="AU500" s="166"/>
      <c r="AV500" s="166"/>
      <c r="AW500" s="166"/>
      <c r="AX500" s="166"/>
      <c r="AY500" s="166"/>
      <c r="AZ500" s="167"/>
      <c r="BA500" s="166"/>
      <c r="BB500" s="166"/>
      <c r="BC500" s="2"/>
      <c r="BD500" s="2"/>
      <c r="BE500" s="2"/>
      <c r="BF500" s="15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107" t="s">
        <v>337</v>
      </c>
      <c r="CM500" s="124">
        <f>A!J501</f>
        <v>-1009</v>
      </c>
      <c r="CN500" s="124">
        <f>A!D501</f>
        <v>-1020</v>
      </c>
      <c r="CO500" s="124">
        <f>A!C501</f>
        <v>-996.18799999999987</v>
      </c>
      <c r="CP500" s="124">
        <f>A!B501</f>
        <v>-999</v>
      </c>
      <c r="CQ500" s="124">
        <f>A!K501</f>
        <v>-1001.1655119999997</v>
      </c>
      <c r="CR500" s="124">
        <f>A!E501</f>
        <v>-999.19657163999022</v>
      </c>
      <c r="CS500" s="125">
        <f>A!F501</f>
        <v>-993.32299241001022</v>
      </c>
      <c r="CT500" s="124">
        <f t="shared" si="72"/>
        <v>-1020</v>
      </c>
      <c r="CU500" s="124">
        <f t="shared" si="73"/>
        <v>-993.32299241001022</v>
      </c>
      <c r="CV500" s="118">
        <f t="shared" si="74"/>
        <v>2.6485265291416593E-2</v>
      </c>
      <c r="CW500" s="124">
        <f>A!G501</f>
        <v>-1007.2395838389178</v>
      </c>
      <c r="CX500" s="124">
        <f>A!H501</f>
        <v>-1008.7</v>
      </c>
      <c r="CY500" s="125">
        <f>A!I501</f>
        <v>-1009.1000000000001</v>
      </c>
      <c r="CZ500" s="171"/>
      <c r="DA500" s="301" t="str">
        <f>A!L501</f>
        <v/>
      </c>
      <c r="DB500" s="171"/>
      <c r="DC500" s="107" t="s">
        <v>82</v>
      </c>
      <c r="DD500" s="116">
        <f>A!J471</f>
        <v>-0.60999999999999988</v>
      </c>
      <c r="DE500" s="116">
        <f>A!D471</f>
        <v>-0.6080000000000001</v>
      </c>
      <c r="DF500" s="116">
        <f>A!C471</f>
        <v>-0.54380000000000006</v>
      </c>
      <c r="DG500" s="116">
        <f>A!B471</f>
        <v>-0.56062609183825129</v>
      </c>
      <c r="DH500" s="116">
        <f>A!K471</f>
        <v>-0.62930191663860136</v>
      </c>
      <c r="DI500" s="116">
        <f>A!E471</f>
        <v>-0.61123999999996981</v>
      </c>
      <c r="DJ500" s="117">
        <f>A!F471</f>
        <v>-0.62750050348152975</v>
      </c>
      <c r="DK500" s="116">
        <f t="shared" si="75"/>
        <v>-0.62930191663860136</v>
      </c>
      <c r="DL500" s="116">
        <f t="shared" si="76"/>
        <v>-0.54380000000000006</v>
      </c>
      <c r="DM500" s="118">
        <f t="shared" si="77"/>
        <v>0.13587917019798135</v>
      </c>
      <c r="DN500" s="116">
        <f>A!G471</f>
        <v>-0.6292496231322402</v>
      </c>
      <c r="DO500" s="116">
        <f>A!H471</f>
        <v>-0.60999999999999988</v>
      </c>
      <c r="DP500" s="117">
        <f>A!I471</f>
        <v>-0.60999999999999988</v>
      </c>
      <c r="DQ500" s="235"/>
      <c r="DR500" s="306" t="str">
        <f>A!L471</f>
        <v/>
      </c>
      <c r="DS500" s="2"/>
    </row>
    <row r="501" spans="2:123" customFormat="false" ht="9.75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58"/>
      <c r="AJ501" s="164"/>
      <c r="AK501" s="164"/>
      <c r="AL501" s="164"/>
      <c r="AM501" s="164"/>
      <c r="AN501" s="164"/>
      <c r="AO501" s="165"/>
      <c r="AP501" s="164"/>
      <c r="AQ501" s="164"/>
      <c r="AR501" s="164"/>
      <c r="AS501" s="159"/>
      <c r="AT501" s="158"/>
      <c r="AU501" s="166"/>
      <c r="AV501" s="166"/>
      <c r="AW501" s="166"/>
      <c r="AX501" s="166"/>
      <c r="AY501" s="166"/>
      <c r="AZ501" s="167"/>
      <c r="BA501" s="166"/>
      <c r="BB501" s="166"/>
      <c r="BC501" s="2"/>
      <c r="BD501" s="2"/>
      <c r="BE501" s="2"/>
      <c r="BF501" s="15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107" t="s">
        <v>338</v>
      </c>
      <c r="CM501" s="124">
        <f>A!J502</f>
        <v>131</v>
      </c>
      <c r="CN501" s="124">
        <f>A!D502</f>
        <v>118</v>
      </c>
      <c r="CO501" s="124">
        <f>A!C502</f>
        <v>141.22800000000007</v>
      </c>
      <c r="CP501" s="124">
        <f>A!B502</f>
        <v>118</v>
      </c>
      <c r="CQ501" s="124">
        <f>A!K502</f>
        <v>128.04000699999983</v>
      </c>
      <c r="CR501" s="124">
        <f>A!E502</f>
        <v>132.09436800000003</v>
      </c>
      <c r="CS501" s="125">
        <f>A!F502</f>
        <v>129.64715719998981</v>
      </c>
      <c r="CT501" s="124">
        <f t="shared" si="72"/>
        <v>118</v>
      </c>
      <c r="CU501" s="124">
        <f t="shared" si="73"/>
        <v>141.22800000000007</v>
      </c>
      <c r="CV501" s="118">
        <f t="shared" si="74"/>
        <v>0.17832697634993966</v>
      </c>
      <c r="CW501" s="124">
        <f>A!G502</f>
        <v>130.25511044620998</v>
      </c>
      <c r="CX501" s="124">
        <f>A!H502</f>
        <v>129.29999999999995</v>
      </c>
      <c r="CY501" s="125">
        <f>A!I502</f>
        <v>129.09999999999991</v>
      </c>
      <c r="CZ501" s="171"/>
      <c r="DA501" s="301" t="str">
        <f>A!L502</f>
        <v/>
      </c>
      <c r="DB501" s="171"/>
      <c r="DC501" s="107" t="s">
        <v>83</v>
      </c>
      <c r="DD501" s="116">
        <f>A!J472</f>
        <v>0.24000000000000021</v>
      </c>
      <c r="DE501" s="116">
        <f>A!D472</f>
        <v>0.28799999999999981</v>
      </c>
      <c r="DF501" s="116">
        <f>A!C472</f>
        <v>0.20860000000000012</v>
      </c>
      <c r="DG501" s="116">
        <f>A!B472</f>
        <v>0.28537390816174879</v>
      </c>
      <c r="DH501" s="116">
        <f>A!K472</f>
        <v>0.25377166591297273</v>
      </c>
      <c r="DI501" s="116">
        <f>A!E472</f>
        <v>0.24097000000005009</v>
      </c>
      <c r="DJ501" s="117">
        <f>A!F472</f>
        <v>0.24631136803938025</v>
      </c>
      <c r="DK501" s="116">
        <f t="shared" si="75"/>
        <v>0.20860000000000012</v>
      </c>
      <c r="DL501" s="116">
        <f t="shared" si="76"/>
        <v>0.28799999999999981</v>
      </c>
      <c r="DM501" s="118">
        <f t="shared" si="77"/>
        <v>0.32038545405717866</v>
      </c>
      <c r="DN501" s="116">
        <f>A!G472</f>
        <v>0.24782648211559977</v>
      </c>
      <c r="DO501" s="116">
        <f>A!H472</f>
        <v>0.25</v>
      </c>
      <c r="DP501" s="117">
        <f>A!I472</f>
        <v>0.25</v>
      </c>
      <c r="DQ501" s="235"/>
      <c r="DR501" s="306" t="str">
        <f>A!L472</f>
        <v/>
      </c>
      <c r="DS501" s="2"/>
    </row>
    <row r="502" spans="2:123" customFormat="false" ht="9.75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58"/>
      <c r="AJ502" s="164"/>
      <c r="AK502" s="164"/>
      <c r="AL502" s="164"/>
      <c r="AM502" s="164"/>
      <c r="AN502" s="164"/>
      <c r="AO502" s="165"/>
      <c r="AP502" s="164"/>
      <c r="AQ502" s="164"/>
      <c r="AR502" s="164"/>
      <c r="AS502" s="159"/>
      <c r="AT502" s="158"/>
      <c r="AU502" s="166"/>
      <c r="AV502" s="166"/>
      <c r="AW502" s="166"/>
      <c r="AX502" s="166"/>
      <c r="AY502" s="166"/>
      <c r="AZ502" s="167"/>
      <c r="BA502" s="166"/>
      <c r="BB502" s="166"/>
      <c r="BC502" s="2"/>
      <c r="BD502" s="2"/>
      <c r="BE502" s="2"/>
      <c r="BF502" s="15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107" t="s">
        <v>339</v>
      </c>
      <c r="CM502" s="124">
        <f>A!J503</f>
        <v>-68</v>
      </c>
      <c r="CN502" s="124">
        <f>A!D503</f>
        <v>-68</v>
      </c>
      <c r="CO502" s="124">
        <f>A!C503</f>
        <v>-64.793999999999869</v>
      </c>
      <c r="CP502" s="124">
        <f>A!B503</f>
        <v>-76</v>
      </c>
      <c r="CQ502" s="124">
        <f>A!K503</f>
        <v>-65.374313999999003</v>
      </c>
      <c r="CR502" s="124">
        <f>A!E503</f>
        <v>-62.32161599997994</v>
      </c>
      <c r="CS502" s="125">
        <f>A!F503</f>
        <v>-58.729464300000018</v>
      </c>
      <c r="CT502" s="124">
        <f t="shared" si="72"/>
        <v>-76</v>
      </c>
      <c r="CU502" s="124">
        <f t="shared" si="73"/>
        <v>-58.729464300000018</v>
      </c>
      <c r="CV502" s="118">
        <f t="shared" si="74"/>
        <v>0.26147660508222897</v>
      </c>
      <c r="CW502" s="124">
        <f>A!G503</f>
        <v>-66.050022695410007</v>
      </c>
      <c r="CX502" s="124">
        <f>A!H503</f>
        <v>-67.200000000000045</v>
      </c>
      <c r="CY502" s="125">
        <f>A!I503</f>
        <v>-67.599999999999909</v>
      </c>
      <c r="CZ502" s="171"/>
      <c r="DA502" s="301" t="str">
        <f>A!L503</f>
        <v/>
      </c>
      <c r="DB502" s="171"/>
      <c r="DC502" s="107" t="s">
        <v>84</v>
      </c>
      <c r="DD502" s="116">
        <f>A!J473</f>
        <v>0.21999999999999975</v>
      </c>
      <c r="DE502" s="116">
        <f>A!D473</f>
        <v>0.20999999999999996</v>
      </c>
      <c r="DF502" s="116">
        <f>A!C473</f>
        <v>0.19830000000000014</v>
      </c>
      <c r="DG502" s="116">
        <f>A!B473</f>
        <v>0.25</v>
      </c>
      <c r="DH502" s="116">
        <f>A!K473</f>
        <v>0.20665499525211484</v>
      </c>
      <c r="DI502" s="116">
        <f>A!E473</f>
        <v>0.19554999999995015</v>
      </c>
      <c r="DJ502" s="117">
        <f>A!F473</f>
        <v>0.18653552096213</v>
      </c>
      <c r="DK502" s="116">
        <f t="shared" si="75"/>
        <v>0.18653552096213</v>
      </c>
      <c r="DL502" s="116">
        <f t="shared" si="76"/>
        <v>0.25</v>
      </c>
      <c r="DM502" s="118">
        <f t="shared" si="77"/>
        <v>0.30863029685606552</v>
      </c>
      <c r="DN502" s="116">
        <f>A!G473</f>
        <v>0.20563269285085006</v>
      </c>
      <c r="DO502" s="116">
        <f>A!H473</f>
        <v>0.20999999999999996</v>
      </c>
      <c r="DP502" s="117">
        <f>A!I473</f>
        <v>0.20999999999999996</v>
      </c>
      <c r="DQ502" s="235"/>
      <c r="DR502" s="306" t="str">
        <f>A!L473</f>
        <v/>
      </c>
      <c r="DS502" s="2"/>
    </row>
    <row r="503" spans="2:123" customFormat="false" ht="9.75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58"/>
      <c r="AJ503" s="164"/>
      <c r="AK503" s="164"/>
      <c r="AL503" s="164"/>
      <c r="AM503" s="164"/>
      <c r="AN503" s="164"/>
      <c r="AO503" s="165"/>
      <c r="AP503" s="164"/>
      <c r="AQ503" s="164"/>
      <c r="AR503" s="164"/>
      <c r="AS503" s="159"/>
      <c r="AT503" s="158"/>
      <c r="AU503" s="166"/>
      <c r="AV503" s="166"/>
      <c r="AW503" s="166"/>
      <c r="AX503" s="166"/>
      <c r="AY503" s="166"/>
      <c r="AZ503" s="167"/>
      <c r="BA503" s="166"/>
      <c r="BB503" s="166"/>
      <c r="BC503" s="2"/>
      <c r="BD503" s="2"/>
      <c r="BE503" s="2"/>
      <c r="BF503" s="15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107" t="s">
        <v>340</v>
      </c>
      <c r="CM503" s="124">
        <f>A!J504</f>
        <v>362</v>
      </c>
      <c r="CN503" s="124">
        <f>A!D504</f>
        <v>362</v>
      </c>
      <c r="CO503" s="124">
        <f>A!C504</f>
        <v>361.81699999999978</v>
      </c>
      <c r="CP503" s="124">
        <f>A!B504</f>
        <v>363</v>
      </c>
      <c r="CQ503" s="124">
        <f>A!K504</f>
        <v>359.34134100000006</v>
      </c>
      <c r="CR503" s="124">
        <f>A!E504</f>
        <v>362.97703679996994</v>
      </c>
      <c r="CS503" s="125">
        <f>A!F504</f>
        <v>357.04327110000008</v>
      </c>
      <c r="CT503" s="124">
        <f t="shared" si="72"/>
        <v>357.04327110000008</v>
      </c>
      <c r="CU503" s="124">
        <f t="shared" si="73"/>
        <v>363</v>
      </c>
      <c r="CV503" s="118">
        <f t="shared" si="74"/>
        <v>1.6667297958060507E-2</v>
      </c>
      <c r="CW503" s="124">
        <f>A!G504</f>
        <v>357.39019695866</v>
      </c>
      <c r="CX503" s="124">
        <f>A!H504</f>
        <v>360.40000000000009</v>
      </c>
      <c r="CY503" s="125">
        <f>A!I504</f>
        <v>360.69999999999982</v>
      </c>
      <c r="CZ503" s="171"/>
      <c r="DA503" s="301" t="str">
        <f>A!L504</f>
        <v/>
      </c>
      <c r="DB503" s="171"/>
      <c r="DC503" s="107" t="s">
        <v>85</v>
      </c>
      <c r="DD503" s="116">
        <f>A!J474</f>
        <v>-0.91999999999999993</v>
      </c>
      <c r="DE503" s="116">
        <f>A!D474</f>
        <v>-0.91999999999999993</v>
      </c>
      <c r="DF503" s="116">
        <f>A!C474</f>
        <v>-0.9144000000000001</v>
      </c>
      <c r="DG503" s="116">
        <f>A!B474</f>
        <v>-0.9647378998492715</v>
      </c>
      <c r="DH503" s="116">
        <f>A!K474</f>
        <v>-0.91963251148596203</v>
      </c>
      <c r="DI503" s="116">
        <f>A!E474</f>
        <v>-0.91948000000002006</v>
      </c>
      <c r="DJ503" s="117">
        <f>A!F474</f>
        <v>-0.91504517643309002</v>
      </c>
      <c r="DK503" s="116">
        <f t="shared" si="75"/>
        <v>-0.9647378998492715</v>
      </c>
      <c r="DL503" s="116">
        <f t="shared" si="76"/>
        <v>-0.9144000000000001</v>
      </c>
      <c r="DM503" s="118">
        <f t="shared" si="77"/>
        <v>5.5718433016868261E-2</v>
      </c>
      <c r="DN503" s="116">
        <f>A!G474</f>
        <v>-0.90343351605082001</v>
      </c>
      <c r="DO503" s="116">
        <f>A!H474</f>
        <v>-0.9099999999999997</v>
      </c>
      <c r="DP503" s="117">
        <f>A!I474</f>
        <v>-0.9099999999999997</v>
      </c>
      <c r="DQ503" s="235"/>
      <c r="DR503" s="306" t="str">
        <f>A!L474</f>
        <v/>
      </c>
      <c r="DS503" s="2"/>
    </row>
    <row r="504" spans="2:123" customFormat="false" ht="9.75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58"/>
      <c r="AJ504" s="164"/>
      <c r="AK504" s="164"/>
      <c r="AL504" s="164"/>
      <c r="AM504" s="164"/>
      <c r="AN504" s="164"/>
      <c r="AO504" s="165"/>
      <c r="AP504" s="164"/>
      <c r="AQ504" s="164"/>
      <c r="AR504" s="164"/>
      <c r="AS504" s="159"/>
      <c r="AT504" s="158"/>
      <c r="AU504" s="166"/>
      <c r="AV504" s="166"/>
      <c r="AW504" s="166"/>
      <c r="AX504" s="166"/>
      <c r="AY504" s="166"/>
      <c r="AZ504" s="167"/>
      <c r="BA504" s="166"/>
      <c r="BB504" s="166"/>
      <c r="BC504" s="2"/>
      <c r="BD504" s="2"/>
      <c r="BE504" s="2"/>
      <c r="BF504" s="15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107" t="s">
        <v>341</v>
      </c>
      <c r="CM504" s="124">
        <f>A!J505</f>
        <v>-570</v>
      </c>
      <c r="CN504" s="124">
        <f>A!D505</f>
        <v>-569</v>
      </c>
      <c r="CO504" s="124">
        <f>A!C505</f>
        <v>-573.34799999999996</v>
      </c>
      <c r="CP504" s="124">
        <f>A!B505</f>
        <v>-563</v>
      </c>
      <c r="CQ504" s="124">
        <f>A!K505</f>
        <v>-561.73686220000013</v>
      </c>
      <c r="CR504" s="124">
        <f>A!E505</f>
        <v>-563.14607999998498</v>
      </c>
      <c r="CS504" s="125">
        <f>A!F505</f>
        <v>-555.78424589999793</v>
      </c>
      <c r="CT504" s="124">
        <f t="shared" si="72"/>
        <v>-573.34799999999996</v>
      </c>
      <c r="CU504" s="124">
        <f t="shared" si="73"/>
        <v>-555.78424589999793</v>
      </c>
      <c r="CV504" s="118">
        <f t="shared" si="74"/>
        <v>3.1065798975045675E-2</v>
      </c>
      <c r="CW504" s="124">
        <f>A!G505</f>
        <v>-565.3726824830909</v>
      </c>
      <c r="CX504" s="124">
        <f>A!H505</f>
        <v>-568.79999999999995</v>
      </c>
      <c r="CY504" s="125">
        <f>A!I505</f>
        <v>-568.70000000000005</v>
      </c>
      <c r="CZ504" s="171"/>
      <c r="DA504" s="301" t="str">
        <f>A!L505</f>
        <v/>
      </c>
      <c r="DB504" s="171"/>
      <c r="DC504" s="107" t="s">
        <v>86</v>
      </c>
      <c r="DD504" s="116">
        <f>A!J475</f>
        <v>-0.24000000000000021</v>
      </c>
      <c r="DE504" s="116">
        <f>A!D475</f>
        <v>-0.23999999999999977</v>
      </c>
      <c r="DF504" s="116">
        <f>A!C475</f>
        <v>-0.22520000000000007</v>
      </c>
      <c r="DG504" s="116">
        <f>A!B475</f>
        <v>-0.22300000000000031</v>
      </c>
      <c r="DH504" s="116">
        <f>A!K475</f>
        <v>-0.25934596885868677</v>
      </c>
      <c r="DI504" s="116">
        <f>A!E475</f>
        <v>-0.25525000000008014</v>
      </c>
      <c r="DJ504" s="117">
        <f>A!F475</f>
        <v>-0.27013188177110026</v>
      </c>
      <c r="DK504" s="116">
        <f t="shared" si="75"/>
        <v>-0.27013188177110026</v>
      </c>
      <c r="DL504" s="116">
        <f t="shared" si="76"/>
        <v>-0.22300000000000031</v>
      </c>
      <c r="DM504" s="118">
        <f t="shared" si="77"/>
        <v>0.18118228706904449</v>
      </c>
      <c r="DN504" s="116">
        <f>A!G475</f>
        <v>-0.26013515191547976</v>
      </c>
      <c r="DO504" s="116">
        <f>A!H475</f>
        <v>-0.23999999999999977</v>
      </c>
      <c r="DP504" s="117">
        <f>A!I475</f>
        <v>-0.23999999999999977</v>
      </c>
      <c r="DQ504" s="235"/>
      <c r="DR504" s="306" t="str">
        <f>A!L475</f>
        <v/>
      </c>
      <c r="DS504" s="2"/>
    </row>
    <row r="505" spans="2:123" customFormat="false" ht="9.75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58"/>
      <c r="AJ505" s="164"/>
      <c r="AK505" s="164"/>
      <c r="AL505" s="164"/>
      <c r="AM505" s="164"/>
      <c r="AN505" s="164"/>
      <c r="AO505" s="165"/>
      <c r="AP505" s="164"/>
      <c r="AQ505" s="164"/>
      <c r="AR505" s="164"/>
      <c r="AS505" s="159"/>
      <c r="AT505" s="158"/>
      <c r="AU505" s="166"/>
      <c r="AV505" s="166"/>
      <c r="AW505" s="166"/>
      <c r="AX505" s="166"/>
      <c r="AY505" s="166"/>
      <c r="AZ505" s="167"/>
      <c r="BA505" s="166"/>
      <c r="BB505" s="166"/>
      <c r="BC505" s="2"/>
      <c r="BD505" s="2"/>
      <c r="BE505" s="2"/>
      <c r="BF505" s="15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107" t="s">
        <v>342</v>
      </c>
      <c r="CM505" s="124">
        <f>A!J506</f>
        <v>-125</v>
      </c>
      <c r="CN505" s="124">
        <f>A!D506</f>
        <v>-125</v>
      </c>
      <c r="CO505" s="124">
        <f>A!C506</f>
        <v>-125.31500000000005</v>
      </c>
      <c r="CP505" s="124">
        <f>A!B506</f>
        <v>-103</v>
      </c>
      <c r="CQ505" s="124">
        <f>A!K506</f>
        <v>-115.1083189999988</v>
      </c>
      <c r="CR505" s="124">
        <f>A!E506</f>
        <v>-117.78439679998996</v>
      </c>
      <c r="CS505" s="125">
        <f>A!F506</f>
        <v>-111.57531709999989</v>
      </c>
      <c r="CT505" s="124">
        <f t="shared" si="72"/>
        <v>-125.31500000000005</v>
      </c>
      <c r="CU505" s="124">
        <f t="shared" si="73"/>
        <v>-103</v>
      </c>
      <c r="CV505" s="118">
        <f t="shared" si="74"/>
        <v>0.18021547435942986</v>
      </c>
      <c r="CW505" s="124">
        <f>A!G506</f>
        <v>-123.82399502217004</v>
      </c>
      <c r="CX505" s="124">
        <f>A!H506</f>
        <v>-124.20000000000005</v>
      </c>
      <c r="CY505" s="125">
        <f>A!I506</f>
        <v>-124.59999999999991</v>
      </c>
      <c r="CZ505" s="171"/>
      <c r="DA505" s="301" t="str">
        <f>A!L506</f>
        <v/>
      </c>
      <c r="DB505" s="171"/>
      <c r="DC505" s="107" t="s">
        <v>87</v>
      </c>
      <c r="DD505" s="116">
        <f>A!J476</f>
        <v>0.41999999999999993</v>
      </c>
      <c r="DE505" s="116">
        <f>A!D476</f>
        <v>0.41000000000000014</v>
      </c>
      <c r="DF505" s="116">
        <f>A!C476</f>
        <v>0.41670000000000007</v>
      </c>
      <c r="DG505" s="116">
        <f>A!B476</f>
        <v>0.32599999999999962</v>
      </c>
      <c r="DH505" s="116">
        <f>A!K476</f>
        <v>0.38876814407807503</v>
      </c>
      <c r="DI505" s="116">
        <f>A!E476</f>
        <v>0.39756999999997022</v>
      </c>
      <c r="DJ505" s="117">
        <f>A!F476</f>
        <v>0.38161578442002986</v>
      </c>
      <c r="DK505" s="116">
        <f t="shared" si="75"/>
        <v>0.32599999999999962</v>
      </c>
      <c r="DL505" s="116">
        <f t="shared" si="76"/>
        <v>0.41999999999999993</v>
      </c>
      <c r="DM505" s="118">
        <f t="shared" si="77"/>
        <v>0.22649283453389038</v>
      </c>
      <c r="DN505" s="116">
        <f>A!G476</f>
        <v>0.4150241670710999</v>
      </c>
      <c r="DO505" s="116">
        <f>A!H476</f>
        <v>0.41000000000000014</v>
      </c>
      <c r="DP505" s="117">
        <f>A!I476</f>
        <v>0.41000000000000014</v>
      </c>
      <c r="DQ505" s="235"/>
      <c r="DR505" s="306" t="str">
        <f>A!L476</f>
        <v/>
      </c>
      <c r="DS505" s="2"/>
    </row>
    <row r="506" spans="2:123" customFormat="false" ht="9.75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58"/>
      <c r="AJ506" s="164"/>
      <c r="AK506" s="164"/>
      <c r="AL506" s="164"/>
      <c r="AM506" s="164"/>
      <c r="AN506" s="164"/>
      <c r="AO506" s="165"/>
      <c r="AP506" s="164"/>
      <c r="AQ506" s="164"/>
      <c r="AR506" s="164"/>
      <c r="AS506" s="159"/>
      <c r="AT506" s="158"/>
      <c r="AU506" s="166"/>
      <c r="AV506" s="166"/>
      <c r="AW506" s="166"/>
      <c r="AX506" s="166"/>
      <c r="AY506" s="166"/>
      <c r="AZ506" s="167"/>
      <c r="BA506" s="166"/>
      <c r="BB506" s="166"/>
      <c r="BC506" s="2"/>
      <c r="BD506" s="2"/>
      <c r="BE506" s="2"/>
      <c r="BF506" s="15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107" t="s">
        <v>343</v>
      </c>
      <c r="CM506" s="124">
        <f>A!J507</f>
        <v>445</v>
      </c>
      <c r="CN506" s="124">
        <f>A!D507</f>
        <v>444</v>
      </c>
      <c r="CO506" s="124">
        <f>A!C507</f>
        <v>448.0329999999999</v>
      </c>
      <c r="CP506" s="124">
        <f>A!B507</f>
        <v>460</v>
      </c>
      <c r="CQ506" s="124">
        <f>A!K507</f>
        <v>446.62854320000133</v>
      </c>
      <c r="CR506" s="124">
        <f>A!E507</f>
        <v>445.36168319999501</v>
      </c>
      <c r="CS506" s="125">
        <f>A!F507</f>
        <v>444.20892879999803</v>
      </c>
      <c r="CT506" s="124">
        <f t="shared" si="72"/>
        <v>444</v>
      </c>
      <c r="CU506" s="124">
        <f t="shared" si="73"/>
        <v>460</v>
      </c>
      <c r="CV506" s="118">
        <f t="shared" si="74"/>
        <v>3.6236094578847716E-2</v>
      </c>
      <c r="CW506" s="124">
        <f>A!G507</f>
        <v>441.54868746092086</v>
      </c>
      <c r="CX506" s="124">
        <f>A!H507</f>
        <v>444.59999999999991</v>
      </c>
      <c r="CY506" s="125">
        <f>A!I507</f>
        <v>444.10000000000014</v>
      </c>
      <c r="CZ506" s="171"/>
      <c r="DA506" s="301" t="str">
        <f>A!L507</f>
        <v/>
      </c>
      <c r="DB506" s="171"/>
      <c r="DC506" s="107" t="s">
        <v>88</v>
      </c>
      <c r="DD506" s="116">
        <f>A!J477</f>
        <v>0.66000000000000014</v>
      </c>
      <c r="DE506" s="116">
        <f>A!D477</f>
        <v>0.64999999999999991</v>
      </c>
      <c r="DF506" s="116">
        <f>A!C477</f>
        <v>0.64190000000000014</v>
      </c>
      <c r="DG506" s="116">
        <f>A!B477</f>
        <v>0.54899999999999993</v>
      </c>
      <c r="DH506" s="116">
        <f>A!K477</f>
        <v>0.6481141129367618</v>
      </c>
      <c r="DI506" s="116">
        <f>A!E477</f>
        <v>0.65282000000005036</v>
      </c>
      <c r="DJ506" s="117">
        <f>A!F477</f>
        <v>0.65174766619113012</v>
      </c>
      <c r="DK506" s="116">
        <f t="shared" si="75"/>
        <v>0.54899999999999993</v>
      </c>
      <c r="DL506" s="116">
        <f t="shared" si="76"/>
        <v>0.66000000000000014</v>
      </c>
      <c r="DM506" s="118">
        <f t="shared" si="77"/>
        <v>0.16440564008893815</v>
      </c>
      <c r="DN506" s="116">
        <f>A!G477</f>
        <v>0.67515931898657966</v>
      </c>
      <c r="DO506" s="116">
        <f>A!H477</f>
        <v>0.64999999999999991</v>
      </c>
      <c r="DP506" s="117">
        <f>A!I477</f>
        <v>0.64999999999999991</v>
      </c>
      <c r="DQ506" s="235"/>
      <c r="DR506" s="306" t="str">
        <f>A!L477</f>
        <v/>
      </c>
      <c r="DS506" s="2"/>
    </row>
    <row r="507" spans="2:123" customFormat="false" ht="9.75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58"/>
      <c r="AJ507" s="164"/>
      <c r="AK507" s="164"/>
      <c r="AL507" s="164"/>
      <c r="AM507" s="164"/>
      <c r="AN507" s="164"/>
      <c r="AO507" s="165"/>
      <c r="AP507" s="164"/>
      <c r="AQ507" s="164"/>
      <c r="AR507" s="164"/>
      <c r="AS507" s="159"/>
      <c r="AT507" s="158"/>
      <c r="AU507" s="166"/>
      <c r="AV507" s="166"/>
      <c r="AW507" s="166"/>
      <c r="AX507" s="166"/>
      <c r="AY507" s="166"/>
      <c r="AZ507" s="167"/>
      <c r="BA507" s="166"/>
      <c r="BB507" s="166"/>
      <c r="BC507" s="2"/>
      <c r="BD507" s="2"/>
      <c r="BE507" s="2"/>
      <c r="BF507" s="15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107" t="s">
        <v>344</v>
      </c>
      <c r="CM507" s="124">
        <f>A!J508</f>
        <v>461</v>
      </c>
      <c r="CN507" s="124">
        <f>A!D508</f>
        <v>461</v>
      </c>
      <c r="CO507" s="124">
        <f>A!C508</f>
        <v>464.04600000000005</v>
      </c>
      <c r="CP507" s="124">
        <f>A!B508</f>
        <v>467</v>
      </c>
      <c r="CQ507" s="124">
        <f>A!K508</f>
        <v>458.3877199999979</v>
      </c>
      <c r="CR507" s="124">
        <f>A!E508</f>
        <v>460.25495040000988</v>
      </c>
      <c r="CS507" s="125">
        <f>A!F508</f>
        <v>458.35957039999994</v>
      </c>
      <c r="CT507" s="124">
        <f t="shared" si="72"/>
        <v>458.35957039999994</v>
      </c>
      <c r="CU507" s="124">
        <f t="shared" si="73"/>
        <v>467</v>
      </c>
      <c r="CV507" s="118">
        <f t="shared" si="74"/>
        <v>1.8703295150703632E-2</v>
      </c>
      <c r="CW507" s="124">
        <f>A!G508</f>
        <v>461.97365386040019</v>
      </c>
      <c r="CX507" s="124">
        <f>A!H508</f>
        <v>461.10000000000014</v>
      </c>
      <c r="CY507" s="125">
        <f>A!I508</f>
        <v>461</v>
      </c>
      <c r="CZ507" s="171"/>
      <c r="DA507" s="301" t="str">
        <f>A!L508</f>
        <v/>
      </c>
      <c r="DB507" s="171"/>
      <c r="DC507" s="107" t="s">
        <v>89</v>
      </c>
      <c r="DD507" s="116">
        <f>A!J478</f>
        <v>-1.19</v>
      </c>
      <c r="DE507" s="116">
        <f>A!D478</f>
        <v>-1.19</v>
      </c>
      <c r="DF507" s="116">
        <f>A!C478</f>
        <v>-1.2098</v>
      </c>
      <c r="DG507" s="116">
        <f>A!B478</f>
        <v>-1.2029661963441702</v>
      </c>
      <c r="DH507" s="116">
        <f>A!K478</f>
        <v>-1.191115366694611</v>
      </c>
      <c r="DI507" s="116">
        <f>A!E478</f>
        <v>-1.1959600000000403</v>
      </c>
      <c r="DJ507" s="117">
        <f>A!F478</f>
        <v>-1.1975801927030001</v>
      </c>
      <c r="DK507" s="116">
        <f t="shared" si="75"/>
        <v>-1.2098</v>
      </c>
      <c r="DL507" s="116">
        <f t="shared" si="76"/>
        <v>-1.19</v>
      </c>
      <c r="DM507" s="118">
        <f t="shared" si="77"/>
        <v>1.6547857325784458E-2</v>
      </c>
      <c r="DN507" s="116">
        <f>A!G478</f>
        <v>-1.1965295331104997</v>
      </c>
      <c r="DO507" s="116">
        <f>A!H478</f>
        <v>-1.19</v>
      </c>
      <c r="DP507" s="117">
        <f>A!I478</f>
        <v>-1.19</v>
      </c>
      <c r="DQ507" s="235"/>
      <c r="DR507" s="306" t="str">
        <f>A!L478</f>
        <v/>
      </c>
      <c r="DS507" s="2"/>
    </row>
    <row r="508" spans="2:123" customFormat="false" ht="9.75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58"/>
      <c r="AJ508" s="164"/>
      <c r="AK508" s="164"/>
      <c r="AL508" s="164"/>
      <c r="AM508" s="164"/>
      <c r="AN508" s="164"/>
      <c r="AO508" s="165"/>
      <c r="AP508" s="164"/>
      <c r="AQ508" s="164"/>
      <c r="AR508" s="164"/>
      <c r="AS508" s="159"/>
      <c r="AT508" s="158"/>
      <c r="AU508" s="166"/>
      <c r="AV508" s="166"/>
      <c r="AW508" s="166"/>
      <c r="AX508" s="166"/>
      <c r="AY508" s="166"/>
      <c r="AZ508" s="167"/>
      <c r="BA508" s="166"/>
      <c r="BB508" s="166"/>
      <c r="BC508" s="2"/>
      <c r="BD508" s="2"/>
      <c r="BE508" s="2"/>
      <c r="BF508" s="15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107" t="s">
        <v>345</v>
      </c>
      <c r="CM508" s="124">
        <f>A!J509</f>
        <v>-919</v>
      </c>
      <c r="CN508" s="124">
        <f>A!D509</f>
        <v>-918</v>
      </c>
      <c r="CO508" s="124">
        <f>A!C509</f>
        <v>-916.88999999999987</v>
      </c>
      <c r="CP508" s="124">
        <f>A!B509</f>
        <v>-920</v>
      </c>
      <c r="CQ508" s="124">
        <f>A!K509</f>
        <v>-917.66538940000066</v>
      </c>
      <c r="CR508" s="124">
        <f>A!E509</f>
        <v>-917.27314560000104</v>
      </c>
      <c r="CS508" s="125">
        <f>A!F509</f>
        <v>-914.91743080000003</v>
      </c>
      <c r="CT508" s="124">
        <f t="shared" si="72"/>
        <v>-920</v>
      </c>
      <c r="CU508" s="124">
        <f t="shared" si="73"/>
        <v>-914.91743080000003</v>
      </c>
      <c r="CV508" s="118">
        <f t="shared" si="74"/>
        <v>5.5396271257245958E-3</v>
      </c>
      <c r="CW508" s="124">
        <f>A!G509</f>
        <v>-917.49301616309685</v>
      </c>
      <c r="CX508" s="124">
        <f>A!H509</f>
        <v>-918.19999999999993</v>
      </c>
      <c r="CY508" s="125">
        <f>A!I509</f>
        <v>-917.7</v>
      </c>
      <c r="CZ508" s="171"/>
      <c r="DA508" s="301" t="str">
        <f>A!L509</f>
        <v/>
      </c>
      <c r="DB508" s="171"/>
      <c r="DC508" s="107" t="s">
        <v>90</v>
      </c>
      <c r="DD508" s="116">
        <f>A!J479</f>
        <v>-0.62999999999999989</v>
      </c>
      <c r="DE508" s="116">
        <f>A!D479</f>
        <v>-0.62999999999999989</v>
      </c>
      <c r="DF508" s="116">
        <f>A!C479</f>
        <v>-0.59770000000000012</v>
      </c>
      <c r="DG508" s="116">
        <f>A!B479</f>
        <v>-0.56899999999999995</v>
      </c>
      <c r="DH508" s="116">
        <f>A!K479</f>
        <v>-0.64901920168563931</v>
      </c>
      <c r="DI508" s="116">
        <f>A!E479</f>
        <v>-0.63762000000001029</v>
      </c>
      <c r="DJ508" s="117">
        <f>A!F479</f>
        <v>-0.65027313878217985</v>
      </c>
      <c r="DK508" s="116">
        <f t="shared" si="75"/>
        <v>-0.65027313878217985</v>
      </c>
      <c r="DL508" s="116">
        <f t="shared" si="76"/>
        <v>-0.56899999999999995</v>
      </c>
      <c r="DM508" s="118">
        <f t="shared" si="77"/>
        <v>0.12392358765519548</v>
      </c>
      <c r="DN508" s="116">
        <f>A!G479</f>
        <v>-0.65583268141262963</v>
      </c>
      <c r="DO508" s="116">
        <f>A!H479</f>
        <v>-0.62999999999999989</v>
      </c>
      <c r="DP508" s="117">
        <f>A!I479</f>
        <v>-0.62999999999999989</v>
      </c>
      <c r="DQ508" s="235"/>
      <c r="DR508" s="306" t="str">
        <f>A!L479</f>
        <v/>
      </c>
      <c r="DS508" s="2"/>
    </row>
    <row r="509" spans="2:123" customFormat="false" ht="9.75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58"/>
      <c r="AJ509" s="164"/>
      <c r="AK509" s="164"/>
      <c r="AL509" s="164"/>
      <c r="AM509" s="164"/>
      <c r="AN509" s="164"/>
      <c r="AO509" s="165"/>
      <c r="AP509" s="164"/>
      <c r="AQ509" s="164"/>
      <c r="AR509" s="164"/>
      <c r="AS509" s="159"/>
      <c r="AT509" s="158"/>
      <c r="AU509" s="166"/>
      <c r="AV509" s="166"/>
      <c r="AW509" s="166"/>
      <c r="AX509" s="166"/>
      <c r="AY509" s="166"/>
      <c r="AZ509" s="167"/>
      <c r="BA509" s="166"/>
      <c r="BB509" s="166"/>
      <c r="BC509" s="2"/>
      <c r="BD509" s="2"/>
      <c r="BE509" s="2"/>
      <c r="BF509" s="15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107" t="s">
        <v>346</v>
      </c>
      <c r="CM509" s="124">
        <f>A!J510</f>
        <v>96</v>
      </c>
      <c r="CN509" s="124">
        <f>A!D510</f>
        <v>95</v>
      </c>
      <c r="CO509" s="124">
        <f>A!C510</f>
        <v>95.210999999999999</v>
      </c>
      <c r="CP509" s="124">
        <f>A!B510</f>
        <v>94</v>
      </c>
      <c r="CQ509" s="124">
        <f>A!K510</f>
        <v>96.431810600000105</v>
      </c>
      <c r="CR509" s="124">
        <f>A!E510</f>
        <v>96.233397239999192</v>
      </c>
      <c r="CS509" s="125">
        <f>A!F510</f>
        <v>96.477401710000095</v>
      </c>
      <c r="CT509" s="124">
        <f t="shared" si="72"/>
        <v>94</v>
      </c>
      <c r="CU509" s="124">
        <f t="shared" si="73"/>
        <v>96.477401710000095</v>
      </c>
      <c r="CV509" s="118">
        <f t="shared" si="74"/>
        <v>2.5758592119835305E-2</v>
      </c>
      <c r="CW509" s="124">
        <f>A!G510</f>
        <v>96.177683099860914</v>
      </c>
      <c r="CX509" s="124">
        <f>A!H510</f>
        <v>95.6</v>
      </c>
      <c r="CY509" s="125">
        <f>A!I510</f>
        <v>95.899999999999991</v>
      </c>
      <c r="CZ509" s="171"/>
      <c r="DA509" s="301" t="str">
        <f>A!L510</f>
        <v/>
      </c>
      <c r="DB509" s="171"/>
      <c r="DC509" s="107" t="s">
        <v>91</v>
      </c>
      <c r="DD509" s="116">
        <f>A!J480</f>
        <v>0.64000000000000012</v>
      </c>
      <c r="DE509" s="116">
        <f>A!D480</f>
        <v>0.67600000000000016</v>
      </c>
      <c r="DF509" s="116">
        <f>A!C480</f>
        <v>0.57140000000000013</v>
      </c>
      <c r="DG509" s="116">
        <f>A!B480</f>
        <v>0.60299999999999976</v>
      </c>
      <c r="DH509" s="116">
        <f>A!K480</f>
        <v>0.6228225249440098</v>
      </c>
      <c r="DI509" s="116">
        <f>A!E480</f>
        <v>0.61215999999997983</v>
      </c>
      <c r="DJ509" s="117">
        <f>A!F480</f>
        <v>0.60515451715876001</v>
      </c>
      <c r="DK509" s="116">
        <f t="shared" si="75"/>
        <v>0.57140000000000013</v>
      </c>
      <c r="DL509" s="116">
        <f t="shared" si="76"/>
        <v>0.67600000000000016</v>
      </c>
      <c r="DM509" s="118">
        <f t="shared" si="77"/>
        <v>0.16439624066189829</v>
      </c>
      <c r="DN509" s="116">
        <f>A!G480</f>
        <v>0.63626759090631024</v>
      </c>
      <c r="DO509" s="116">
        <f>A!H480</f>
        <v>0.64000000000000012</v>
      </c>
      <c r="DP509" s="117">
        <f>A!I480</f>
        <v>0.64000000000000012</v>
      </c>
      <c r="DQ509" s="235"/>
      <c r="DR509" s="306" t="str">
        <f>A!L480</f>
        <v/>
      </c>
      <c r="DS509" s="2"/>
    </row>
    <row r="510" spans="2:123" customFormat="false" ht="9.75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58"/>
      <c r="AJ510" s="164"/>
      <c r="AK510" s="164"/>
      <c r="AL510" s="164"/>
      <c r="AM510" s="164"/>
      <c r="AN510" s="164"/>
      <c r="AO510" s="165"/>
      <c r="AP510" s="164"/>
      <c r="AQ510" s="164"/>
      <c r="AR510" s="164"/>
      <c r="AS510" s="159"/>
      <c r="AT510" s="158"/>
      <c r="AU510" s="166"/>
      <c r="AV510" s="166"/>
      <c r="AW510" s="166"/>
      <c r="AX510" s="166"/>
      <c r="AY510" s="166"/>
      <c r="AZ510" s="167"/>
      <c r="BA510" s="166"/>
      <c r="BB510" s="166"/>
      <c r="BC510" s="2"/>
      <c r="BD510" s="2"/>
      <c r="BE510" s="2"/>
      <c r="BF510" s="15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107" t="s">
        <v>347</v>
      </c>
      <c r="CM510" s="124">
        <f>A!J511</f>
        <v>86</v>
      </c>
      <c r="CN510" s="124">
        <f>A!D511</f>
        <v>86</v>
      </c>
      <c r="CO510" s="124">
        <f>A!C511</f>
        <v>84.700000000000017</v>
      </c>
      <c r="CP510" s="124">
        <f>A!B511</f>
        <v>86</v>
      </c>
      <c r="CQ510" s="124">
        <f>A!K511</f>
        <v>85.895127699999961</v>
      </c>
      <c r="CR510" s="124">
        <f>A!E511</f>
        <v>85.734633600002013</v>
      </c>
      <c r="CS510" s="125">
        <f>A!F511</f>
        <v>86.459674100000996</v>
      </c>
      <c r="CT510" s="124">
        <f t="shared" si="72"/>
        <v>84.700000000000017</v>
      </c>
      <c r="CU510" s="124">
        <f t="shared" si="73"/>
        <v>86.459674100000996</v>
      </c>
      <c r="CV510" s="118">
        <f t="shared" si="74"/>
        <v>2.022904231846864E-2</v>
      </c>
      <c r="CW510" s="124">
        <f>A!G511</f>
        <v>86.987513906895998</v>
      </c>
      <c r="CX510" s="124">
        <f>A!H511</f>
        <v>85.9</v>
      </c>
      <c r="CY510" s="125">
        <f>A!I511</f>
        <v>85.800000000000011</v>
      </c>
      <c r="CZ510" s="171"/>
      <c r="DA510" s="301" t="str">
        <f>A!L511</f>
        <v/>
      </c>
      <c r="DB510" s="171"/>
      <c r="DC510" s="107" t="s">
        <v>92</v>
      </c>
      <c r="DD510" s="116">
        <f>A!J481</f>
        <v>-1.1000000000000001</v>
      </c>
      <c r="DE510" s="116">
        <f>A!D481</f>
        <v>-1.1000000000000001</v>
      </c>
      <c r="DF510" s="116">
        <f>A!C481</f>
        <v>-1.1267</v>
      </c>
      <c r="DG510" s="116">
        <f>A!B481</f>
        <v>-1.1199999999999997</v>
      </c>
      <c r="DH510" s="116">
        <f>A!K481</f>
        <v>-1.0909070452237333</v>
      </c>
      <c r="DI510" s="116">
        <f>A!E481</f>
        <v>-1.0938100000000297</v>
      </c>
      <c r="DJ510" s="117">
        <f>A!F481</f>
        <v>-1.0993978833917799</v>
      </c>
      <c r="DK510" s="116">
        <f t="shared" si="75"/>
        <v>-1.1267</v>
      </c>
      <c r="DL510" s="116">
        <f t="shared" si="76"/>
        <v>-1.0909070452237333</v>
      </c>
      <c r="DM510" s="118">
        <f t="shared" si="77"/>
        <v>3.2774094269014238E-2</v>
      </c>
      <c r="DN510" s="116">
        <f>A!G481</f>
        <v>-1.0921111803265502</v>
      </c>
      <c r="DO510" s="116">
        <f>A!H481</f>
        <v>-1.1000000000000001</v>
      </c>
      <c r="DP510" s="117">
        <f>A!I481</f>
        <v>-1.1000000000000001</v>
      </c>
      <c r="DQ510" s="235"/>
      <c r="DR510" s="306" t="str">
        <f>A!L481</f>
        <v/>
      </c>
      <c r="DS510" s="2"/>
    </row>
    <row r="511" spans="2:123" customFormat="false" ht="9.75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58"/>
      <c r="AJ511" s="164"/>
      <c r="AK511" s="164"/>
      <c r="AL511" s="164"/>
      <c r="AM511" s="164"/>
      <c r="AN511" s="164"/>
      <c r="AO511" s="165"/>
      <c r="AP511" s="164"/>
      <c r="AQ511" s="164"/>
      <c r="AR511" s="164"/>
      <c r="AS511" s="159"/>
      <c r="AT511" s="158"/>
      <c r="AU511" s="166"/>
      <c r="AV511" s="166"/>
      <c r="AW511" s="166"/>
      <c r="AX511" s="166"/>
      <c r="AY511" s="166"/>
      <c r="AZ511" s="167"/>
      <c r="BA511" s="166"/>
      <c r="BB511" s="166"/>
      <c r="BC511" s="2"/>
      <c r="BD511" s="2"/>
      <c r="BE511" s="2"/>
      <c r="BF511" s="15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107" t="s">
        <v>348</v>
      </c>
      <c r="CM511" s="124">
        <f>A!J512</f>
        <v>-1294</v>
      </c>
      <c r="CN511" s="124">
        <f>A!D512</f>
        <v>-1293</v>
      </c>
      <c r="CO511" s="124">
        <f>A!C512</f>
        <v>-1296.2359999999999</v>
      </c>
      <c r="CP511" s="124">
        <f>A!B512</f>
        <v>-1301</v>
      </c>
      <c r="CQ511" s="124">
        <f>A!K512</f>
        <v>-1290.1579816999986</v>
      </c>
      <c r="CR511" s="124">
        <f>A!E512</f>
        <v>-1291.7934624000088</v>
      </c>
      <c r="CS511" s="125">
        <f>A!F512</f>
        <v>-1286.8173270999989</v>
      </c>
      <c r="CT511" s="124">
        <f t="shared" si="72"/>
        <v>-1301</v>
      </c>
      <c r="CU511" s="124">
        <f t="shared" si="73"/>
        <v>-1286.8173270999989</v>
      </c>
      <c r="CV511" s="118">
        <f t="shared" si="74"/>
        <v>1.0973231431147033E-2</v>
      </c>
      <c r="CW511" s="124">
        <f>A!G512</f>
        <v>-1292.4791561166012</v>
      </c>
      <c r="CX511" s="124">
        <f>A!H512</f>
        <v>-1293.4000000000001</v>
      </c>
      <c r="CY511" s="125">
        <f>A!I512</f>
        <v>-1292.9000000000001</v>
      </c>
      <c r="CZ511" s="171"/>
      <c r="DA511" s="301" t="str">
        <f>A!L512</f>
        <v/>
      </c>
      <c r="DB511" s="171"/>
      <c r="DC511" s="107" t="s">
        <v>93</v>
      </c>
      <c r="DD511" s="116">
        <f>A!J482</f>
        <v>-0.54</v>
      </c>
      <c r="DE511" s="116">
        <f>A!D482</f>
        <v>-0.54</v>
      </c>
      <c r="DF511" s="116">
        <f>A!C482</f>
        <v>-0.51460000000000017</v>
      </c>
      <c r="DG511" s="116">
        <f>A!B482</f>
        <v>-0.48603380365582938</v>
      </c>
      <c r="DH511" s="116">
        <f>A!K482</f>
        <v>-0.54881088021476154</v>
      </c>
      <c r="DI511" s="116">
        <f>A!E482</f>
        <v>-0.53546999999999967</v>
      </c>
      <c r="DJ511" s="117">
        <f>A!F482</f>
        <v>-0.55209082947095967</v>
      </c>
      <c r="DK511" s="116">
        <f t="shared" si="75"/>
        <v>-0.55209082947095967</v>
      </c>
      <c r="DL511" s="116">
        <f t="shared" si="76"/>
        <v>-0.48603380365582938</v>
      </c>
      <c r="DM511" s="118">
        <f t="shared" si="77"/>
        <v>0.11979562805233664</v>
      </c>
      <c r="DN511" s="116">
        <f>A!G482</f>
        <v>-0.55141432862868012</v>
      </c>
      <c r="DO511" s="116">
        <f>A!H482</f>
        <v>-0.54</v>
      </c>
      <c r="DP511" s="117">
        <f>A!I482</f>
        <v>-0.54</v>
      </c>
      <c r="DQ511" s="235"/>
      <c r="DR511" s="306" t="str">
        <f>A!L482</f>
        <v/>
      </c>
      <c r="DS511" s="2"/>
    </row>
    <row r="512" spans="2:123" customFormat="false" ht="9.75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58"/>
      <c r="AJ512" s="164"/>
      <c r="AK512" s="164"/>
      <c r="AL512" s="164"/>
      <c r="AM512" s="164"/>
      <c r="AN512" s="164"/>
      <c r="AO512" s="165"/>
      <c r="AP512" s="164"/>
      <c r="AQ512" s="164"/>
      <c r="AR512" s="164"/>
      <c r="AS512" s="159"/>
      <c r="AT512" s="158"/>
      <c r="AU512" s="166"/>
      <c r="AV512" s="166"/>
      <c r="AW512" s="166"/>
      <c r="AX512" s="166"/>
      <c r="AY512" s="166"/>
      <c r="AZ512" s="167"/>
      <c r="BA512" s="166"/>
      <c r="BB512" s="166"/>
      <c r="BC512" s="2"/>
      <c r="BD512" s="2"/>
      <c r="BE512" s="2"/>
      <c r="BF512" s="15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107" t="s">
        <v>349</v>
      </c>
      <c r="CM512" s="124">
        <f>A!J513</f>
        <v>140</v>
      </c>
      <c r="CN512" s="124">
        <f>A!D513</f>
        <v>141</v>
      </c>
      <c r="CO512" s="124">
        <f>A!C513</f>
        <v>139.5</v>
      </c>
      <c r="CP512" s="124">
        <f>A!B513</f>
        <v>140</v>
      </c>
      <c r="CQ512" s="124">
        <f>A!K513</f>
        <v>141.63358450000004</v>
      </c>
      <c r="CR512" s="124">
        <f>A!E513</f>
        <v>141.00752064</v>
      </c>
      <c r="CS512" s="125">
        <f>A!F513</f>
        <v>141.46380738000099</v>
      </c>
      <c r="CT512" s="124">
        <f t="shared" si="72"/>
        <v>139.5</v>
      </c>
      <c r="CU512" s="124">
        <f t="shared" si="73"/>
        <v>141.63358450000004</v>
      </c>
      <c r="CV512" s="118">
        <f t="shared" si="74"/>
        <v>1.5069948106059813E-2</v>
      </c>
      <c r="CW512" s="124">
        <f>A!G513</f>
        <v>141.57875561244299</v>
      </c>
      <c r="CX512" s="124">
        <f>A!H513</f>
        <v>140.5</v>
      </c>
      <c r="CY512" s="125">
        <f>A!I513</f>
        <v>140.5</v>
      </c>
      <c r="CZ512" s="171"/>
      <c r="DA512" s="301" t="str">
        <f>A!L513</f>
        <v/>
      </c>
      <c r="DB512" s="171"/>
      <c r="DC512" s="107" t="s">
        <v>94</v>
      </c>
      <c r="DD512" s="116">
        <f>A!J483</f>
        <v>0.40000000000000013</v>
      </c>
      <c r="DE512" s="116">
        <f>A!D483</f>
        <v>0.40100000000000002</v>
      </c>
      <c r="DF512" s="116">
        <f>A!C483</f>
        <v>0.38459999999999983</v>
      </c>
      <c r="DG512" s="116">
        <f>A!B483</f>
        <v>0.38400000000000012</v>
      </c>
      <c r="DH512" s="116">
        <f>A!K483</f>
        <v>0.39945265118563422</v>
      </c>
      <c r="DI512" s="116">
        <f>A!E483</f>
        <v>0.39601999999998028</v>
      </c>
      <c r="DJ512" s="117">
        <f>A!F483</f>
        <v>0.3890970113102401</v>
      </c>
      <c r="DK512" s="116">
        <f t="shared" si="75"/>
        <v>0.38400000000000012</v>
      </c>
      <c r="DL512" s="116">
        <f t="shared" si="76"/>
        <v>0.40100000000000002</v>
      </c>
      <c r="DM512" s="118">
        <f t="shared" si="77"/>
        <v>4.1989094091536776E-2</v>
      </c>
      <c r="DN512" s="116">
        <f>A!G483</f>
        <v>0.40486703435276983</v>
      </c>
      <c r="DO512" s="116">
        <f>A!H483</f>
        <v>0.40000000000000013</v>
      </c>
      <c r="DP512" s="117">
        <f>A!I483</f>
        <v>0.40000000000000013</v>
      </c>
      <c r="DQ512" s="235"/>
      <c r="DR512" s="306" t="str">
        <f>A!L483</f>
        <v/>
      </c>
      <c r="DS512" s="2"/>
    </row>
    <row r="513" spans="2:123" customFormat="false" ht="11" customHeight="1" thickBo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58"/>
      <c r="AJ513" s="165"/>
      <c r="AK513" s="165"/>
      <c r="AL513" s="165"/>
      <c r="AM513" s="165"/>
      <c r="AN513" s="165"/>
      <c r="AO513" s="165"/>
      <c r="AP513" s="165"/>
      <c r="AQ513" s="165"/>
      <c r="AR513" s="165"/>
      <c r="AS513" s="159"/>
      <c r="AT513" s="158"/>
      <c r="AU513" s="167"/>
      <c r="AV513" s="167"/>
      <c r="AW513" s="167"/>
      <c r="AX513" s="167"/>
      <c r="AY513" s="167"/>
      <c r="AZ513" s="167"/>
      <c r="BA513" s="167"/>
      <c r="BB513" s="167"/>
      <c r="BC513" s="2"/>
      <c r="BD513" s="2"/>
      <c r="BE513" s="2"/>
      <c r="BF513" s="35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119" t="s">
        <v>350</v>
      </c>
      <c r="CM513" s="126">
        <f>A!J514</f>
        <v>-54</v>
      </c>
      <c r="CN513" s="126">
        <f>A!D514</f>
        <v>-66</v>
      </c>
      <c r="CO513" s="126">
        <f>A!C514</f>
        <v>-52.603000000000065</v>
      </c>
      <c r="CP513" s="126">
        <f>A!B514</f>
        <v>-79</v>
      </c>
      <c r="CQ513" s="124">
        <f>A!K514</f>
        <v>-55.433766000000787</v>
      </c>
      <c r="CR513" s="126">
        <f>A!E514</f>
        <v>-42.273503999989998</v>
      </c>
      <c r="CS513" s="127">
        <f>A!F514</f>
        <v>-31.944259200000033</v>
      </c>
      <c r="CT513" s="126">
        <f t="shared" si="72"/>
        <v>-79</v>
      </c>
      <c r="CU513" s="126">
        <f t="shared" si="73"/>
        <v>-31.944259200000033</v>
      </c>
      <c r="CV513" s="118">
        <f t="shared" si="74"/>
        <v>0.85966053905208162</v>
      </c>
      <c r="CW513" s="126">
        <f>A!G514</f>
        <v>-54.737583804750102</v>
      </c>
      <c r="CX513" s="126">
        <f>A!H514</f>
        <v>-53.399999999999864</v>
      </c>
      <c r="CY513" s="127">
        <f>A!I514</f>
        <v>-53.5</v>
      </c>
      <c r="CZ513" s="171"/>
      <c r="DA513" s="301" t="str">
        <f>A!L514</f>
        <v/>
      </c>
      <c r="DB513" s="171"/>
      <c r="DC513" s="119" t="s">
        <v>95</v>
      </c>
      <c r="DD513" s="120">
        <f>A!J484</f>
        <v>1.23</v>
      </c>
      <c r="DE513" s="120">
        <f>A!D484</f>
        <v>1.2210000000000001</v>
      </c>
      <c r="DF513" s="120">
        <f>A!C484</f>
        <v>1.2372999999999998</v>
      </c>
      <c r="DG513" s="120">
        <f>A!B484</f>
        <v>1.3015917611003105</v>
      </c>
      <c r="DH513" s="116">
        <f>A!K484</f>
        <v>1.2431006055417702</v>
      </c>
      <c r="DI513" s="120">
        <f>A!E484</f>
        <v>1.2084199999999901</v>
      </c>
      <c r="DJ513" s="121">
        <f>A!F484</f>
        <v>1.1917826076518701</v>
      </c>
      <c r="DK513" s="120">
        <f t="shared" si="75"/>
        <v>1.1917826076518701</v>
      </c>
      <c r="DL513" s="120">
        <f t="shared" si="76"/>
        <v>1.3015917611003105</v>
      </c>
      <c r="DM513" s="118">
        <f t="shared" si="77"/>
        <v>8.9150562950447446E-2</v>
      </c>
      <c r="DN513" s="120">
        <f>A!G484</f>
        <v>1.23172697753435</v>
      </c>
      <c r="DO513" s="120">
        <f>A!H484</f>
        <v>1.23</v>
      </c>
      <c r="DP513" s="121">
        <f>A!I484</f>
        <v>1.23</v>
      </c>
      <c r="DQ513" s="235"/>
      <c r="DR513" s="306" t="str">
        <f>A!L484</f>
        <v/>
      </c>
      <c r="DS513" s="2"/>
    </row>
    <row r="514" spans="2:123" customFormat="false" ht="9.75" customHeight="1" thickTop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57"/>
      <c r="AJ514" s="157"/>
      <c r="AK514" s="157"/>
      <c r="AL514" s="157"/>
      <c r="AM514" s="157"/>
      <c r="AN514" s="157"/>
      <c r="AO514" s="157"/>
      <c r="AP514" s="162"/>
      <c r="AQ514" s="162"/>
      <c r="AR514" s="162"/>
      <c r="AS514" s="159"/>
      <c r="AT514" s="157"/>
      <c r="AU514" s="157"/>
      <c r="AV514" s="162"/>
      <c r="AW514" s="162"/>
      <c r="AX514" s="162"/>
      <c r="AY514" s="162"/>
      <c r="AZ514" s="158"/>
      <c r="BA514" s="162"/>
      <c r="BB514" s="16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122" t="s">
        <v>181</v>
      </c>
      <c r="CM514" s="128"/>
      <c r="CN514" s="128"/>
      <c r="CO514" s="128"/>
      <c r="CP514" s="123"/>
      <c r="CQ514" s="104"/>
      <c r="CR514" s="104"/>
      <c r="CS514" s="105"/>
      <c r="CT514" s="104" t="s">
        <v>152</v>
      </c>
      <c r="CU514" s="104"/>
      <c r="CV514" s="106"/>
      <c r="CW514" s="123"/>
      <c r="CX514" s="123"/>
      <c r="CY514" s="134"/>
      <c r="CZ514" s="172"/>
      <c r="DA514" s="303">
        <f>YourData!$J$5</f>
        <v>40179</v>
      </c>
      <c r="DB514" s="172"/>
      <c r="DC514" s="122" t="s">
        <v>182</v>
      </c>
      <c r="DD514" s="123"/>
      <c r="DE514" s="123"/>
      <c r="DF514" s="110"/>
      <c r="DG514" s="110"/>
      <c r="DH514" s="104"/>
      <c r="DI514" s="104"/>
      <c r="DJ514" s="105"/>
      <c r="DK514" s="104" t="s">
        <v>152</v>
      </c>
      <c r="DL514" s="104"/>
      <c r="DM514" s="106"/>
      <c r="DN514" s="110"/>
      <c r="DO514" s="110"/>
      <c r="DP514" s="112"/>
      <c r="DQ514" s="107"/>
      <c r="DR514" s="303">
        <f>YourData!$J$5</f>
        <v>40179</v>
      </c>
      <c r="DS514" s="2"/>
    </row>
    <row r="515" spans="2:123" customFormat="false" ht="9.75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58"/>
      <c r="AJ515" s="160"/>
      <c r="AK515" s="160"/>
      <c r="AL515" s="160"/>
      <c r="AM515" s="160"/>
      <c r="AN515" s="160"/>
      <c r="AO515" s="161"/>
      <c r="AP515" s="162"/>
      <c r="AQ515" s="162"/>
      <c r="AR515" s="162"/>
      <c r="AS515" s="163"/>
      <c r="AT515" s="158"/>
      <c r="AU515" s="160"/>
      <c r="AV515" s="160"/>
      <c r="AW515" s="160"/>
      <c r="AX515" s="160"/>
      <c r="AY515" s="160"/>
      <c r="AZ515" s="161"/>
      <c r="BA515" s="162"/>
      <c r="BB515" s="162"/>
      <c r="BC515" s="2"/>
      <c r="BD515" s="2"/>
      <c r="BE515" s="2"/>
      <c r="BF515" s="11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107"/>
      <c r="CM515" s="108" t="s">
        <v>41</v>
      </c>
      <c r="CN515" s="108" t="s">
        <v>153</v>
      </c>
      <c r="CO515" s="108" t="s">
        <v>154</v>
      </c>
      <c r="CP515" s="108" t="s">
        <v>154</v>
      </c>
      <c r="CQ515" s="108" t="s">
        <v>42</v>
      </c>
      <c r="CR515" s="108" t="s">
        <v>155</v>
      </c>
      <c r="CS515" s="109" t="s">
        <v>156</v>
      </c>
      <c r="CT515" s="110"/>
      <c r="CU515" s="110"/>
      <c r="CV515" s="111" t="s">
        <v>178</v>
      </c>
      <c r="CW515" s="110" t="s">
        <v>179</v>
      </c>
      <c r="CX515" s="110"/>
      <c r="CY515" s="112"/>
      <c r="CZ515" s="170"/>
      <c r="DA515" s="304" t="str">
        <f>A!$L$21</f>
        <v>Tested Prg</v>
      </c>
      <c r="DB515" s="174"/>
      <c r="DC515" s="107"/>
      <c r="DD515" s="108" t="s">
        <v>41</v>
      </c>
      <c r="DE515" s="108" t="s">
        <v>153</v>
      </c>
      <c r="DF515" s="108" t="s">
        <v>154</v>
      </c>
      <c r="DG515" s="108" t="s">
        <v>154</v>
      </c>
      <c r="DH515" s="108" t="s">
        <v>42</v>
      </c>
      <c r="DI515" s="108" t="s">
        <v>155</v>
      </c>
      <c r="DJ515" s="109" t="s">
        <v>156</v>
      </c>
      <c r="DK515" s="110"/>
      <c r="DL515" s="110"/>
      <c r="DM515" s="111" t="s">
        <v>178</v>
      </c>
      <c r="DN515" s="110" t="s">
        <v>179</v>
      </c>
      <c r="DO515" s="110"/>
      <c r="DP515" s="112"/>
      <c r="DQ515" s="107"/>
      <c r="DR515" s="304" t="str">
        <f>A!$L$21</f>
        <v>Tested Prg</v>
      </c>
      <c r="DS515" s="2"/>
    </row>
    <row r="516" spans="2:123" customFormat="false" ht="9.75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58"/>
      <c r="AJ516" s="161"/>
      <c r="AK516" s="161"/>
      <c r="AL516" s="161"/>
      <c r="AM516" s="161"/>
      <c r="AN516" s="161"/>
      <c r="AO516" s="161"/>
      <c r="AP516" s="161"/>
      <c r="AQ516" s="161"/>
      <c r="AR516" s="161"/>
      <c r="AS516" s="161"/>
      <c r="AT516" s="158"/>
      <c r="AU516" s="161"/>
      <c r="AV516" s="161"/>
      <c r="AW516" s="161"/>
      <c r="AX516" s="161"/>
      <c r="AY516" s="161"/>
      <c r="AZ516" s="161"/>
      <c r="BA516" s="161"/>
      <c r="BB516" s="161"/>
      <c r="BC516" s="2"/>
      <c r="BD516" s="2"/>
      <c r="BE516" s="2"/>
      <c r="BF516" s="1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113"/>
      <c r="CM516" s="114" t="s">
        <v>159</v>
      </c>
      <c r="CN516" s="114" t="s">
        <v>159</v>
      </c>
      <c r="CO516" s="114" t="s">
        <v>61</v>
      </c>
      <c r="CP516" s="114" t="s">
        <v>43</v>
      </c>
      <c r="CQ516" s="114" t="s">
        <v>160</v>
      </c>
      <c r="CR516" s="114" t="s">
        <v>161</v>
      </c>
      <c r="CS516" s="115" t="s">
        <v>161</v>
      </c>
      <c r="CT516" s="114" t="s">
        <v>162</v>
      </c>
      <c r="CU516" s="114" t="s">
        <v>163</v>
      </c>
      <c r="CV516" s="115" t="s">
        <v>180</v>
      </c>
      <c r="CW516" s="114" t="s">
        <v>161</v>
      </c>
      <c r="CX516" s="114" t="s">
        <v>49</v>
      </c>
      <c r="CY516" s="115" t="s">
        <v>50</v>
      </c>
      <c r="CZ516" s="232"/>
      <c r="DA516" s="305" t="str">
        <f>A!$L$22</f>
        <v>Org</v>
      </c>
      <c r="DB516" s="174"/>
      <c r="DC516" s="113"/>
      <c r="DD516" s="114" t="s">
        <v>159</v>
      </c>
      <c r="DE516" s="114" t="s">
        <v>159</v>
      </c>
      <c r="DF516" s="114" t="s">
        <v>61</v>
      </c>
      <c r="DG516" s="114" t="s">
        <v>43</v>
      </c>
      <c r="DH516" s="114" t="s">
        <v>160</v>
      </c>
      <c r="DI516" s="114" t="s">
        <v>161</v>
      </c>
      <c r="DJ516" s="115" t="s">
        <v>161</v>
      </c>
      <c r="DK516" s="114" t="s">
        <v>162</v>
      </c>
      <c r="DL516" s="114" t="s">
        <v>163</v>
      </c>
      <c r="DM516" s="115" t="s">
        <v>180</v>
      </c>
      <c r="DN516" s="114" t="s">
        <v>161</v>
      </c>
      <c r="DO516" s="114" t="s">
        <v>49</v>
      </c>
      <c r="DP516" s="115" t="s">
        <v>50</v>
      </c>
      <c r="DQ516" s="231"/>
      <c r="DR516" s="305" t="str">
        <f>A!$L$22</f>
        <v>Org</v>
      </c>
      <c r="DS516" s="2"/>
    </row>
    <row r="517" spans="2:123" customFormat="false" ht="9.75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58"/>
      <c r="AJ517" s="164"/>
      <c r="AK517" s="164"/>
      <c r="AL517" s="164"/>
      <c r="AM517" s="164"/>
      <c r="AN517" s="164"/>
      <c r="AO517" s="165"/>
      <c r="AP517" s="164"/>
      <c r="AQ517" s="164"/>
      <c r="AR517" s="164"/>
      <c r="AS517" s="159"/>
      <c r="AT517" s="158"/>
      <c r="AU517" s="164"/>
      <c r="AV517" s="164"/>
      <c r="AW517" s="164"/>
      <c r="AX517" s="164"/>
      <c r="AY517" s="164"/>
      <c r="AZ517" s="165"/>
      <c r="BA517" s="164"/>
      <c r="BB517" s="164"/>
      <c r="BC517" s="2"/>
      <c r="BD517" s="2"/>
      <c r="BE517" s="2"/>
      <c r="BF517" s="14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107" t="s">
        <v>351</v>
      </c>
      <c r="CM517" s="124">
        <f>A!J516</f>
        <v>-430</v>
      </c>
      <c r="CN517" s="124">
        <f>A!D516</f>
        <v>-419</v>
      </c>
      <c r="CO517" s="124">
        <f>A!C516</f>
        <v>-441.5920000000001</v>
      </c>
      <c r="CP517" s="124">
        <f>A!B516</f>
        <v>-428</v>
      </c>
      <c r="CQ517" s="124"/>
      <c r="CR517" s="124">
        <f>A!E516</f>
        <v>-431.84735999999896</v>
      </c>
      <c r="CS517" s="125">
        <f>A!F516</f>
        <v>-426.89357999999299</v>
      </c>
      <c r="CT517" s="124">
        <f t="shared" ref="CT517:CT535" si="78">MINA(CM517:CS517)</f>
        <v>-441.5920000000001</v>
      </c>
      <c r="CU517" s="124">
        <f t="shared" ref="CU517:CU535" si="79">MAXA(CM517:CS517)</f>
        <v>-419</v>
      </c>
      <c r="CV517" s="118">
        <f t="shared" ref="CV517:CV535" si="80">ABS((CU517-CT517)/CW517)</f>
        <v>5.2428124170219317E-2</v>
      </c>
      <c r="CW517" s="124">
        <f>A!G516</f>
        <v>-430.91375778866802</v>
      </c>
      <c r="CX517" s="124">
        <f>A!H516</f>
        <v>-429.79999999999995</v>
      </c>
      <c r="CY517" s="125">
        <f>A!I516</f>
        <v>-429.50000000000011</v>
      </c>
      <c r="CZ517" s="233"/>
      <c r="DA517" s="301" t="str">
        <f>A!L516</f>
        <v/>
      </c>
      <c r="DB517" s="125"/>
      <c r="DC517" s="107" t="s">
        <v>77</v>
      </c>
      <c r="DD517" s="124">
        <f>A!J576</f>
        <v>-35</v>
      </c>
      <c r="DE517" s="124">
        <f>A!D576</f>
        <v>-34</v>
      </c>
      <c r="DF517" s="124">
        <f>A!C576</f>
        <v>-37.889999999999873</v>
      </c>
      <c r="DG517" s="124">
        <f>A!B576</f>
        <v>-38.393903868698544</v>
      </c>
      <c r="DH517" s="124">
        <f>A!K576</f>
        <v>-34.580899999999929</v>
      </c>
      <c r="DI517" s="124">
        <f>A!E576</f>
        <v>-35.125440000020262</v>
      </c>
      <c r="DJ517" s="125">
        <f>A!F576</f>
        <v>-34.712900000049558</v>
      </c>
      <c r="DK517" s="124">
        <f t="shared" ref="DK517:DK535" si="81">MINA(DD517:DJ517)</f>
        <v>-38.393903868698544</v>
      </c>
      <c r="DL517" s="124">
        <f t="shared" ref="DL517:DL535" si="82">MAXA(DD517:DJ517)</f>
        <v>-34</v>
      </c>
      <c r="DM517" s="118">
        <f t="shared" ref="DM517:DM535" si="83">ABS((DL517-DK517)/DN517)</f>
        <v>0.12512517598463363</v>
      </c>
      <c r="DN517" s="124">
        <f>A!G576</f>
        <v>-35.116065445040022</v>
      </c>
      <c r="DO517" s="124">
        <f>A!H576</f>
        <v>-35.400000000000091</v>
      </c>
      <c r="DP517" s="125">
        <f>A!I576</f>
        <v>-35.099999999999909</v>
      </c>
      <c r="DQ517" s="171"/>
      <c r="DR517" s="301" t="str">
        <f>A!L576</f>
        <v/>
      </c>
      <c r="DS517" s="2"/>
    </row>
    <row r="518" spans="2:123" customFormat="false" ht="9.75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58"/>
      <c r="AJ518" s="164"/>
      <c r="AK518" s="164"/>
      <c r="AL518" s="164"/>
      <c r="AM518" s="164"/>
      <c r="AN518" s="164"/>
      <c r="AO518" s="165"/>
      <c r="AP518" s="164"/>
      <c r="AQ518" s="164"/>
      <c r="AR518" s="164"/>
      <c r="AS518" s="159"/>
      <c r="AT518" s="158"/>
      <c r="AU518" s="164"/>
      <c r="AV518" s="164"/>
      <c r="AW518" s="164"/>
      <c r="AX518" s="164"/>
      <c r="AY518" s="164"/>
      <c r="AZ518" s="165"/>
      <c r="BA518" s="164"/>
      <c r="BB518" s="164"/>
      <c r="BC518" s="2"/>
      <c r="BD518" s="2"/>
      <c r="BE518" s="2"/>
      <c r="BF518" s="14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107" t="s">
        <v>333</v>
      </c>
      <c r="CM518" s="124">
        <f>A!J517</f>
        <v>-49</v>
      </c>
      <c r="CN518" s="124">
        <f>A!D517</f>
        <v>-59</v>
      </c>
      <c r="CO518" s="124">
        <f>A!C517</f>
        <v>-15.798000000000002</v>
      </c>
      <c r="CP518" s="124">
        <f>A!B517</f>
        <v>-45</v>
      </c>
      <c r="CQ518" s="124"/>
      <c r="CR518" s="124">
        <f>A!E517</f>
        <v>-43.471679999978051</v>
      </c>
      <c r="CS518" s="125">
        <f>A!F517</f>
        <v>-43.902960000007056</v>
      </c>
      <c r="CT518" s="124">
        <f t="shared" si="78"/>
        <v>-59</v>
      </c>
      <c r="CU518" s="124">
        <f t="shared" si="79"/>
        <v>-15.798000000000002</v>
      </c>
      <c r="CV518" s="118">
        <f t="shared" si="80"/>
        <v>0.91779520686085914</v>
      </c>
      <c r="CW518" s="124">
        <f>A!G517</f>
        <v>-47.071503181809021</v>
      </c>
      <c r="CX518" s="124">
        <f>A!H517</f>
        <v>-50.100000000000023</v>
      </c>
      <c r="CY518" s="125">
        <f>A!I517</f>
        <v>-50.199999999999932</v>
      </c>
      <c r="CZ518" s="233"/>
      <c r="DA518" s="301" t="str">
        <f>A!L517</f>
        <v/>
      </c>
      <c r="DB518" s="125"/>
      <c r="DC518" s="107" t="s">
        <v>78</v>
      </c>
      <c r="DD518" s="124">
        <f>A!J577</f>
        <v>-16</v>
      </c>
      <c r="DE518" s="124">
        <f>A!D577</f>
        <v>-17</v>
      </c>
      <c r="DF518" s="124">
        <f>A!C577</f>
        <v>-40.099999999999909</v>
      </c>
      <c r="DG518" s="124">
        <f>A!B577</f>
        <v>-16.412661195779492</v>
      </c>
      <c r="DH518" s="124">
        <f>A!K577</f>
        <v>-16.162937777778097</v>
      </c>
      <c r="DI518" s="124">
        <f>A!E577</f>
        <v>-16.181760000059967</v>
      </c>
      <c r="DJ518" s="125">
        <f>A!F577</f>
        <v>-16.425710000000436</v>
      </c>
      <c r="DK518" s="124">
        <f t="shared" si="81"/>
        <v>-40.099999999999909</v>
      </c>
      <c r="DL518" s="124">
        <f t="shared" si="82"/>
        <v>-16</v>
      </c>
      <c r="DM518" s="118">
        <f t="shared" si="83"/>
        <v>1.4747438952606386</v>
      </c>
      <c r="DN518" s="124">
        <f>A!G577</f>
        <v>-16.341820486560209</v>
      </c>
      <c r="DO518" s="124">
        <f>A!H577</f>
        <v>-16.199999999999818</v>
      </c>
      <c r="DP518" s="125">
        <f>A!I577</f>
        <v>-16.800000000000182</v>
      </c>
      <c r="DQ518" s="171"/>
      <c r="DR518" s="301" t="str">
        <f>A!L577</f>
        <v/>
      </c>
      <c r="DS518" s="2"/>
    </row>
    <row r="519" spans="2:123" customFormat="false" ht="9.75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58"/>
      <c r="AJ519" s="164"/>
      <c r="AK519" s="164"/>
      <c r="AL519" s="164"/>
      <c r="AM519" s="164"/>
      <c r="AN519" s="164"/>
      <c r="AO519" s="165"/>
      <c r="AP519" s="164"/>
      <c r="AQ519" s="164"/>
      <c r="AR519" s="164"/>
      <c r="AS519" s="159"/>
      <c r="AT519" s="158"/>
      <c r="AU519" s="164"/>
      <c r="AV519" s="164"/>
      <c r="AW519" s="164"/>
      <c r="AX519" s="164"/>
      <c r="AY519" s="164"/>
      <c r="AZ519" s="165"/>
      <c r="BA519" s="164"/>
      <c r="BB519" s="164"/>
      <c r="BC519" s="2"/>
      <c r="BD519" s="2"/>
      <c r="BE519" s="2"/>
      <c r="BF519" s="14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107" t="s">
        <v>334</v>
      </c>
      <c r="CM519" s="124">
        <f>A!J518</f>
        <v>-479</v>
      </c>
      <c r="CN519" s="124">
        <f>A!D518</f>
        <v>-478</v>
      </c>
      <c r="CO519" s="124">
        <f>A!C518</f>
        <v>-457.3900000000001</v>
      </c>
      <c r="CP519" s="124">
        <f>A!B518</f>
        <v>-473</v>
      </c>
      <c r="CQ519" s="124"/>
      <c r="CR519" s="124">
        <f>A!E518</f>
        <v>-475.31903999997701</v>
      </c>
      <c r="CS519" s="125">
        <f>A!F518</f>
        <v>-470.79654000000005</v>
      </c>
      <c r="CT519" s="124">
        <f t="shared" si="78"/>
        <v>-479</v>
      </c>
      <c r="CU519" s="124">
        <f t="shared" si="79"/>
        <v>-457.3900000000001</v>
      </c>
      <c r="CV519" s="118">
        <f t="shared" si="80"/>
        <v>4.5210599080239527E-2</v>
      </c>
      <c r="CW519" s="124">
        <f>A!G518</f>
        <v>-477.98526097047704</v>
      </c>
      <c r="CX519" s="124">
        <f>A!H518</f>
        <v>-479.9</v>
      </c>
      <c r="CY519" s="125">
        <f>A!I518</f>
        <v>-479.70000000000005</v>
      </c>
      <c r="CZ519" s="233"/>
      <c r="DA519" s="301" t="str">
        <f>A!L518</f>
        <v/>
      </c>
      <c r="DB519" s="125"/>
      <c r="DC519" s="107" t="s">
        <v>79</v>
      </c>
      <c r="DD519" s="124">
        <f>A!J578</f>
        <v>-51</v>
      </c>
      <c r="DE519" s="124">
        <f>A!D578</f>
        <v>-51</v>
      </c>
      <c r="DF519" s="124">
        <f>A!C578</f>
        <v>-77.989999999999782</v>
      </c>
      <c r="DG519" s="124">
        <f>A!B578</f>
        <v>-54.806565064478036</v>
      </c>
      <c r="DH519" s="124">
        <f>A!K578</f>
        <v>-50.743837777778026</v>
      </c>
      <c r="DI519" s="124">
        <f>A!E578</f>
        <v>-51.307200000080229</v>
      </c>
      <c r="DJ519" s="125">
        <f>A!F578</f>
        <v>-51.138610000049994</v>
      </c>
      <c r="DK519" s="124">
        <f t="shared" si="81"/>
        <v>-77.989999999999782</v>
      </c>
      <c r="DL519" s="124">
        <f t="shared" si="82"/>
        <v>-50.743837777778026</v>
      </c>
      <c r="DM519" s="118">
        <f t="shared" si="83"/>
        <v>0.52948467914982722</v>
      </c>
      <c r="DN519" s="124">
        <f>A!G578</f>
        <v>-51.457885931600231</v>
      </c>
      <c r="DO519" s="124">
        <f>A!H578</f>
        <v>-51.599999999999909</v>
      </c>
      <c r="DP519" s="125">
        <f>A!I578</f>
        <v>-51.900000000000091</v>
      </c>
      <c r="DQ519" s="171"/>
      <c r="DR519" s="301" t="str">
        <f>A!L578</f>
        <v/>
      </c>
      <c r="DS519" s="2"/>
    </row>
    <row r="520" spans="2:123" customFormat="false" ht="9.75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58"/>
      <c r="AJ520" s="164"/>
      <c r="AK520" s="164"/>
      <c r="AL520" s="164"/>
      <c r="AM520" s="164"/>
      <c r="AN520" s="164"/>
      <c r="AO520" s="165"/>
      <c r="AP520" s="164"/>
      <c r="AQ520" s="164"/>
      <c r="AR520" s="164"/>
      <c r="AS520" s="159"/>
      <c r="AT520" s="158"/>
      <c r="AU520" s="164"/>
      <c r="AV520" s="164"/>
      <c r="AW520" s="164"/>
      <c r="AX520" s="164"/>
      <c r="AY520" s="164"/>
      <c r="AZ520" s="165"/>
      <c r="BA520" s="164"/>
      <c r="BB520" s="164"/>
      <c r="BC520" s="2"/>
      <c r="BD520" s="2"/>
      <c r="BE520" s="2"/>
      <c r="BF520" s="14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107" t="s">
        <v>335</v>
      </c>
      <c r="CM520" s="124">
        <f>A!J519</f>
        <v>-1224</v>
      </c>
      <c r="CN520" s="124">
        <f>A!D519</f>
        <v>-1224</v>
      </c>
      <c r="CO520" s="124">
        <f>A!C519</f>
        <v>-1214.26</v>
      </c>
      <c r="CP520" s="124">
        <f>A!B519</f>
        <v>-1218</v>
      </c>
      <c r="CQ520" s="124"/>
      <c r="CR520" s="124">
        <f>A!E519</f>
        <v>-1217.5188479999888</v>
      </c>
      <c r="CS520" s="125">
        <f>A!F519</f>
        <v>-1207.8768960000004</v>
      </c>
      <c r="CT520" s="124">
        <f t="shared" si="78"/>
        <v>-1224</v>
      </c>
      <c r="CU520" s="124">
        <f t="shared" si="79"/>
        <v>-1207.8768960000004</v>
      </c>
      <c r="CV520" s="118">
        <f t="shared" si="80"/>
        <v>1.3177155979716812E-2</v>
      </c>
      <c r="CW520" s="124">
        <f>A!G519</f>
        <v>-1223.5647832367888</v>
      </c>
      <c r="CX520" s="124">
        <f>A!H519</f>
        <v>-1224.5999999999999</v>
      </c>
      <c r="CY520" s="125">
        <f>A!I519</f>
        <v>-1224.6000000000001</v>
      </c>
      <c r="CZ520" s="233"/>
      <c r="DA520" s="301" t="str">
        <f>A!L519</f>
        <v/>
      </c>
      <c r="DB520" s="125"/>
      <c r="DC520" s="107" t="s">
        <v>80</v>
      </c>
      <c r="DD520" s="124">
        <f>A!J579</f>
        <v>-3581</v>
      </c>
      <c r="DE520" s="124">
        <f>A!D579</f>
        <v>-3581</v>
      </c>
      <c r="DF520" s="124">
        <f>A!C579</f>
        <v>-3625.692</v>
      </c>
      <c r="DG520" s="124">
        <f>A!B579</f>
        <v>-3578.8393903868696</v>
      </c>
      <c r="DH520" s="124">
        <f>A!K579</f>
        <v>-3580.6485225000001</v>
      </c>
      <c r="DI520" s="124">
        <f>A!E579</f>
        <v>-3580.7513280000471</v>
      </c>
      <c r="DJ520" s="125">
        <f>A!F579</f>
        <v>-3578.1796410000388</v>
      </c>
      <c r="DK520" s="124">
        <f t="shared" si="81"/>
        <v>-3625.692</v>
      </c>
      <c r="DL520" s="124">
        <f t="shared" si="82"/>
        <v>-3578.1796410000388</v>
      </c>
      <c r="DM520" s="118">
        <f t="shared" si="83"/>
        <v>1.3267881120160493E-2</v>
      </c>
      <c r="DN520" s="124">
        <f>A!G579</f>
        <v>-3581.0057815310342</v>
      </c>
      <c r="DO520" s="124">
        <f>A!H579</f>
        <v>-3581.1</v>
      </c>
      <c r="DP520" s="125">
        <f>A!I579</f>
        <v>-3581.2000000000003</v>
      </c>
      <c r="DQ520" s="171"/>
      <c r="DR520" s="301" t="str">
        <f>A!L579</f>
        <v/>
      </c>
      <c r="DS520" s="2"/>
    </row>
    <row r="521" spans="2:123" customFormat="false" ht="9.75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58"/>
      <c r="AJ521" s="164"/>
      <c r="AK521" s="164"/>
      <c r="AL521" s="164"/>
      <c r="AM521" s="164"/>
      <c r="AN521" s="164"/>
      <c r="AO521" s="165"/>
      <c r="AP521" s="164"/>
      <c r="AQ521" s="164"/>
      <c r="AR521" s="164"/>
      <c r="AS521" s="159"/>
      <c r="AT521" s="158"/>
      <c r="AU521" s="164"/>
      <c r="AV521" s="164"/>
      <c r="AW521" s="164"/>
      <c r="AX521" s="164"/>
      <c r="AY521" s="164"/>
      <c r="AZ521" s="165"/>
      <c r="BA521" s="164"/>
      <c r="BB521" s="164"/>
      <c r="BC521" s="2"/>
      <c r="BD521" s="2"/>
      <c r="BE521" s="2"/>
      <c r="BF521" s="14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107" t="s">
        <v>336</v>
      </c>
      <c r="CM521" s="124">
        <f>A!J520</f>
        <v>-38</v>
      </c>
      <c r="CN521" s="124">
        <f>A!D520</f>
        <v>-37</v>
      </c>
      <c r="CO521" s="124">
        <f>A!C520</f>
        <v>-38.398999999999994</v>
      </c>
      <c r="CP521" s="124">
        <f>A!B520</f>
        <v>-37</v>
      </c>
      <c r="CQ521" s="124"/>
      <c r="CR521" s="124">
        <f>A!E520</f>
        <v>-37.800470500001296</v>
      </c>
      <c r="CS521" s="125">
        <f>A!F520</f>
        <v>-38.275330499999598</v>
      </c>
      <c r="CT521" s="124">
        <f t="shared" si="78"/>
        <v>-38.398999999999994</v>
      </c>
      <c r="CU521" s="124">
        <f t="shared" si="79"/>
        <v>-37</v>
      </c>
      <c r="CV521" s="118">
        <f t="shared" si="80"/>
        <v>3.6467641940013604E-2</v>
      </c>
      <c r="CW521" s="124">
        <f>A!G520</f>
        <v>-38.362776576046201</v>
      </c>
      <c r="CX521" s="124">
        <f>A!H520</f>
        <v>-37.900000000000006</v>
      </c>
      <c r="CY521" s="125">
        <f>A!I520</f>
        <v>-37.9</v>
      </c>
      <c r="CZ521" s="233"/>
      <c r="DA521" s="301" t="str">
        <f>A!L520</f>
        <v/>
      </c>
      <c r="DB521" s="125"/>
      <c r="DC521" s="107" t="s">
        <v>81</v>
      </c>
      <c r="DD521" s="124">
        <f>A!J580</f>
        <v>-21</v>
      </c>
      <c r="DE521" s="124">
        <f>A!D580</f>
        <v>-21</v>
      </c>
      <c r="DF521" s="124">
        <f>A!C580</f>
        <v>-20.24799999999999</v>
      </c>
      <c r="DG521" s="124">
        <f>A!B580</f>
        <v>-20.515826494724507</v>
      </c>
      <c r="DH521" s="124">
        <f>A!K580</f>
        <v>-20.719071944444437</v>
      </c>
      <c r="DI521" s="124">
        <f>A!E580</f>
        <v>-21.310464000003009</v>
      </c>
      <c r="DJ521" s="125">
        <f>A!F580</f>
        <v>-21.205162999999999</v>
      </c>
      <c r="DK521" s="124">
        <f t="shared" si="81"/>
        <v>-21.310464000003009</v>
      </c>
      <c r="DL521" s="124">
        <f t="shared" si="82"/>
        <v>-20.24799999999999</v>
      </c>
      <c r="DM521" s="118">
        <f t="shared" si="83"/>
        <v>4.9678126130758046E-2</v>
      </c>
      <c r="DN521" s="124">
        <f>A!G580</f>
        <v>-21.386958058895004</v>
      </c>
      <c r="DO521" s="124">
        <f>A!H580</f>
        <v>-21.400000000000006</v>
      </c>
      <c r="DP521" s="125">
        <f>A!I580</f>
        <v>-21.899999999999977</v>
      </c>
      <c r="DQ521" s="171"/>
      <c r="DR521" s="301" t="str">
        <f>A!L580</f>
        <v/>
      </c>
      <c r="DS521" s="2"/>
    </row>
    <row r="522" spans="2:123" customFormat="false" ht="9.75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58"/>
      <c r="AJ522" s="164"/>
      <c r="AK522" s="164"/>
      <c r="AL522" s="164"/>
      <c r="AM522" s="164"/>
      <c r="AN522" s="164"/>
      <c r="AO522" s="165"/>
      <c r="AP522" s="164"/>
      <c r="AQ522" s="164"/>
      <c r="AR522" s="164"/>
      <c r="AS522" s="159"/>
      <c r="AT522" s="158"/>
      <c r="AU522" s="164"/>
      <c r="AV522" s="164"/>
      <c r="AW522" s="164"/>
      <c r="AX522" s="164"/>
      <c r="AY522" s="164"/>
      <c r="AZ522" s="165"/>
      <c r="BA522" s="164"/>
      <c r="BB522" s="164"/>
      <c r="BC522" s="2"/>
      <c r="BD522" s="2"/>
      <c r="BE522" s="2"/>
      <c r="BF522" s="14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107" t="s">
        <v>337</v>
      </c>
      <c r="CM522" s="124">
        <f>A!J521</f>
        <v>-832</v>
      </c>
      <c r="CN522" s="124">
        <f>A!D521</f>
        <v>-842</v>
      </c>
      <c r="CO522" s="124">
        <f>A!C521</f>
        <v>-811.06700000000001</v>
      </c>
      <c r="CP522" s="124">
        <f>A!B521</f>
        <v>-827</v>
      </c>
      <c r="CQ522" s="124"/>
      <c r="CR522" s="124">
        <f>A!E521</f>
        <v>-823.47195849999116</v>
      </c>
      <c r="CS522" s="125">
        <f>A!F521</f>
        <v>-819.2586465000071</v>
      </c>
      <c r="CT522" s="124">
        <f t="shared" si="78"/>
        <v>-842</v>
      </c>
      <c r="CU522" s="124">
        <f t="shared" si="79"/>
        <v>-811.06700000000001</v>
      </c>
      <c r="CV522" s="118">
        <f t="shared" si="80"/>
        <v>3.7223208476987991E-2</v>
      </c>
      <c r="CW522" s="124">
        <f>A!G521</f>
        <v>-831.01380202416692</v>
      </c>
      <c r="CX522" s="124">
        <f>A!H521</f>
        <v>-832.7</v>
      </c>
      <c r="CY522" s="125">
        <f>A!I521</f>
        <v>-833</v>
      </c>
      <c r="CZ522" s="233"/>
      <c r="DA522" s="301" t="str">
        <f>A!L521</f>
        <v/>
      </c>
      <c r="DB522" s="125"/>
      <c r="DC522" s="107" t="s">
        <v>82</v>
      </c>
      <c r="DD522" s="124">
        <f>A!J581</f>
        <v>-3567</v>
      </c>
      <c r="DE522" s="124">
        <f>A!D581</f>
        <v>-3568</v>
      </c>
      <c r="DF522" s="124">
        <f>A!C581</f>
        <v>-3608.0499999999997</v>
      </c>
      <c r="DG522" s="124">
        <f>A!B581</f>
        <v>-3560.9613130128955</v>
      </c>
      <c r="DH522" s="124">
        <f>A!K581</f>
        <v>-3566.7866944444445</v>
      </c>
      <c r="DI522" s="124">
        <f>A!E581</f>
        <v>-3566.9363520000297</v>
      </c>
      <c r="DJ522" s="125">
        <f>A!F581</f>
        <v>-3564.6719039999894</v>
      </c>
      <c r="DK522" s="124">
        <f t="shared" si="81"/>
        <v>-3608.0499999999997</v>
      </c>
      <c r="DL522" s="124">
        <f t="shared" si="82"/>
        <v>-3560.9613130128955</v>
      </c>
      <c r="DM522" s="118">
        <f t="shared" si="83"/>
        <v>1.3200177975651924E-2</v>
      </c>
      <c r="DN522" s="124">
        <f>A!G581</f>
        <v>-3567.2766741448891</v>
      </c>
      <c r="DO522" s="124">
        <f>A!H581</f>
        <v>-3567.1</v>
      </c>
      <c r="DP522" s="125">
        <f>A!I581</f>
        <v>-3568</v>
      </c>
      <c r="DQ522" s="171"/>
      <c r="DR522" s="301" t="str">
        <f>A!L581</f>
        <v/>
      </c>
      <c r="DS522" s="2"/>
    </row>
    <row r="523" spans="2:123" customFormat="false" ht="9.75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58"/>
      <c r="AJ523" s="164"/>
      <c r="AK523" s="164"/>
      <c r="AL523" s="164"/>
      <c r="AM523" s="164"/>
      <c r="AN523" s="164"/>
      <c r="AO523" s="165"/>
      <c r="AP523" s="164"/>
      <c r="AQ523" s="164"/>
      <c r="AR523" s="164"/>
      <c r="AS523" s="159"/>
      <c r="AT523" s="158"/>
      <c r="AU523" s="164"/>
      <c r="AV523" s="164"/>
      <c r="AW523" s="164"/>
      <c r="AX523" s="164"/>
      <c r="AY523" s="164"/>
      <c r="AZ523" s="165"/>
      <c r="BA523" s="164"/>
      <c r="BB523" s="164"/>
      <c r="BC523" s="2"/>
      <c r="BD523" s="2"/>
      <c r="BE523" s="2"/>
      <c r="BF523" s="14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107" t="s">
        <v>338</v>
      </c>
      <c r="CM523" s="124">
        <f>A!J522</f>
        <v>111</v>
      </c>
      <c r="CN523" s="124">
        <f>A!D522</f>
        <v>100</v>
      </c>
      <c r="CO523" s="124">
        <f>A!C522</f>
        <v>141.22800000000007</v>
      </c>
      <c r="CP523" s="124">
        <f>A!B522</f>
        <v>99</v>
      </c>
      <c r="CQ523" s="124"/>
      <c r="CR523" s="124">
        <f>A!E522</f>
        <v>112.71455999999898</v>
      </c>
      <c r="CS523" s="125">
        <f>A!F522</f>
        <v>110.91814999999099</v>
      </c>
      <c r="CT523" s="124">
        <f t="shared" si="78"/>
        <v>99</v>
      </c>
      <c r="CU523" s="124">
        <f t="shared" si="79"/>
        <v>141.22800000000007</v>
      </c>
      <c r="CV523" s="118">
        <f t="shared" si="80"/>
        <v>0.38036432863306152</v>
      </c>
      <c r="CW523" s="124">
        <f>A!G522</f>
        <v>111.01987442344398</v>
      </c>
      <c r="CX523" s="124">
        <f>A!H522</f>
        <v>110</v>
      </c>
      <c r="CY523" s="125">
        <f>A!I522</f>
        <v>109.80000000000007</v>
      </c>
      <c r="CZ523" s="233"/>
      <c r="DA523" s="301" t="str">
        <f>A!L522</f>
        <v/>
      </c>
      <c r="DB523" s="125"/>
      <c r="DC523" s="107" t="s">
        <v>83</v>
      </c>
      <c r="DD523" s="124">
        <f>A!J582</f>
        <v>752</v>
      </c>
      <c r="DE523" s="124">
        <f>A!D582</f>
        <v>751</v>
      </c>
      <c r="DF523" s="124">
        <f>A!C582</f>
        <v>739.19999999999982</v>
      </c>
      <c r="DG523" s="124">
        <f>A!B582</f>
        <v>771.98124267291951</v>
      </c>
      <c r="DH523" s="124">
        <f>A!K582</f>
        <v>745.6536827777777</v>
      </c>
      <c r="DI523" s="124">
        <f>A!E582</f>
        <v>752.38463999993974</v>
      </c>
      <c r="DJ523" s="125">
        <f>A!F582</f>
        <v>751.79230000000962</v>
      </c>
      <c r="DK523" s="124">
        <f t="shared" si="81"/>
        <v>739.19999999999982</v>
      </c>
      <c r="DL523" s="124">
        <f t="shared" si="82"/>
        <v>771.98124267291951</v>
      </c>
      <c r="DM523" s="118">
        <f t="shared" si="83"/>
        <v>4.357564583398732E-2</v>
      </c>
      <c r="DN523" s="124">
        <f>A!G582</f>
        <v>752.28357596370006</v>
      </c>
      <c r="DO523" s="124">
        <f>A!H582</f>
        <v>752.39999999999964</v>
      </c>
      <c r="DP523" s="125">
        <f>A!I582</f>
        <v>753</v>
      </c>
      <c r="DQ523" s="171"/>
      <c r="DR523" s="301" t="str">
        <f>A!L582</f>
        <v/>
      </c>
      <c r="DS523" s="2"/>
    </row>
    <row r="524" spans="2:123" customFormat="false" ht="9.75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58"/>
      <c r="AJ524" s="164"/>
      <c r="AK524" s="164"/>
      <c r="AL524" s="164"/>
      <c r="AM524" s="164"/>
      <c r="AN524" s="164"/>
      <c r="AO524" s="165"/>
      <c r="AP524" s="164"/>
      <c r="AQ524" s="164"/>
      <c r="AR524" s="164"/>
      <c r="AS524" s="159"/>
      <c r="AT524" s="158"/>
      <c r="AU524" s="164"/>
      <c r="AV524" s="164"/>
      <c r="AW524" s="164"/>
      <c r="AX524" s="164"/>
      <c r="AY524" s="164"/>
      <c r="AZ524" s="165"/>
      <c r="BA524" s="164"/>
      <c r="BB524" s="164"/>
      <c r="BC524" s="2"/>
      <c r="BD524" s="2"/>
      <c r="BE524" s="2"/>
      <c r="BF524" s="14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107" t="s">
        <v>339</v>
      </c>
      <c r="CM524" s="124">
        <f>A!J523</f>
        <v>-50</v>
      </c>
      <c r="CN524" s="124">
        <f>A!D523</f>
        <v>-50</v>
      </c>
      <c r="CO524" s="124">
        <f>A!C523</f>
        <v>-44.419000000000096</v>
      </c>
      <c r="CP524" s="124">
        <f>A!B523</f>
        <v>-56</v>
      </c>
      <c r="CQ524" s="124"/>
      <c r="CR524" s="124">
        <f>A!E523</f>
        <v>-45.037439999986987</v>
      </c>
      <c r="CS524" s="125">
        <f>A!F523</f>
        <v>-42.391860000000065</v>
      </c>
      <c r="CT524" s="124">
        <f t="shared" si="78"/>
        <v>-56</v>
      </c>
      <c r="CU524" s="124">
        <f t="shared" si="79"/>
        <v>-42.391860000000065</v>
      </c>
      <c r="CV524" s="118">
        <f t="shared" si="80"/>
        <v>0.28031115349167096</v>
      </c>
      <c r="CW524" s="124">
        <f>A!G523</f>
        <v>-48.546552038659001</v>
      </c>
      <c r="CX524" s="124">
        <f>A!H523</f>
        <v>-49.800000000000068</v>
      </c>
      <c r="CY524" s="125">
        <f>A!I523</f>
        <v>-50.100000000000023</v>
      </c>
      <c r="CZ524" s="233"/>
      <c r="DA524" s="301" t="str">
        <f>A!L523</f>
        <v/>
      </c>
      <c r="DB524" s="125"/>
      <c r="DC524" s="107" t="s">
        <v>84</v>
      </c>
      <c r="DD524" s="124">
        <f>A!J583</f>
        <v>-16</v>
      </c>
      <c r="DE524" s="124">
        <f>A!D583</f>
        <v>-17</v>
      </c>
      <c r="DF524" s="124">
        <f>A!C583</f>
        <v>-26.402000000000044</v>
      </c>
      <c r="DG524" s="124">
        <f>A!B583</f>
        <v>-19.05041031653036</v>
      </c>
      <c r="DH524" s="124">
        <f>A!K583</f>
        <v>-17.673864444444007</v>
      </c>
      <c r="DI524" s="124">
        <f>A!E583</f>
        <v>-16.927679999909742</v>
      </c>
      <c r="DJ524" s="125">
        <f>A!F583</f>
        <v>-16.146929999999884</v>
      </c>
      <c r="DK524" s="124">
        <f t="shared" si="81"/>
        <v>-26.402000000000044</v>
      </c>
      <c r="DL524" s="124">
        <f t="shared" si="82"/>
        <v>-16</v>
      </c>
      <c r="DM524" s="118">
        <f t="shared" si="83"/>
        <v>0.61251385901670419</v>
      </c>
      <c r="DN524" s="124">
        <f>A!G583</f>
        <v>-16.98247288101993</v>
      </c>
      <c r="DO524" s="124">
        <f>A!H583</f>
        <v>-17.099999999999454</v>
      </c>
      <c r="DP524" s="125">
        <f>A!I583</f>
        <v>-18.400000000000546</v>
      </c>
      <c r="DQ524" s="171"/>
      <c r="DR524" s="301" t="str">
        <f>A!L583</f>
        <v/>
      </c>
      <c r="DS524" s="2"/>
    </row>
    <row r="525" spans="2:123" customFormat="false" ht="9.75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58"/>
      <c r="AJ525" s="164"/>
      <c r="AK525" s="164"/>
      <c r="AL525" s="164"/>
      <c r="AM525" s="164"/>
      <c r="AN525" s="164"/>
      <c r="AO525" s="165"/>
      <c r="AP525" s="164"/>
      <c r="AQ525" s="164"/>
      <c r="AR525" s="164"/>
      <c r="AS525" s="159"/>
      <c r="AT525" s="158"/>
      <c r="AU525" s="164"/>
      <c r="AV525" s="164"/>
      <c r="AW525" s="164"/>
      <c r="AX525" s="164"/>
      <c r="AY525" s="164"/>
      <c r="AZ525" s="165"/>
      <c r="BA525" s="164"/>
      <c r="BB525" s="164"/>
      <c r="BC525" s="2"/>
      <c r="BD525" s="2"/>
      <c r="BE525" s="2"/>
      <c r="BF525" s="14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107" t="s">
        <v>340</v>
      </c>
      <c r="CM525" s="124">
        <f>A!J524</f>
        <v>333</v>
      </c>
      <c r="CN525" s="124">
        <f>A!D524</f>
        <v>332</v>
      </c>
      <c r="CO525" s="124">
        <f>A!C524</f>
        <v>328.56700000000001</v>
      </c>
      <c r="CP525" s="124">
        <f>A!B524</f>
        <v>330</v>
      </c>
      <c r="CQ525" s="124"/>
      <c r="CR525" s="124">
        <f>A!E524</f>
        <v>333.22463999998695</v>
      </c>
      <c r="CS525" s="125">
        <f>A!F524</f>
        <v>328.10798000000193</v>
      </c>
      <c r="CT525" s="124">
        <f t="shared" si="78"/>
        <v>328.10798000000193</v>
      </c>
      <c r="CU525" s="124">
        <f t="shared" si="79"/>
        <v>333.22463999998695</v>
      </c>
      <c r="CV525" s="118">
        <f t="shared" si="80"/>
        <v>1.558487274315379E-2</v>
      </c>
      <c r="CW525" s="124">
        <f>A!G524</f>
        <v>328.30938592249288</v>
      </c>
      <c r="CX525" s="124">
        <f>A!H524</f>
        <v>330.80000000000007</v>
      </c>
      <c r="CY525" s="125">
        <f>A!I524</f>
        <v>331.1</v>
      </c>
      <c r="CZ525" s="233"/>
      <c r="DA525" s="301" t="str">
        <f>A!L524</f>
        <v/>
      </c>
      <c r="DB525" s="125"/>
      <c r="DC525" s="107" t="s">
        <v>85</v>
      </c>
      <c r="DD525" s="124">
        <f>A!J584</f>
        <v>37</v>
      </c>
      <c r="DE525" s="124">
        <f>A!D584</f>
        <v>38</v>
      </c>
      <c r="DF525" s="124">
        <f>A!C584</f>
        <v>51.079999999999927</v>
      </c>
      <c r="DG525" s="124">
        <f>A!B584</f>
        <v>40.445486518171492</v>
      </c>
      <c r="DH525" s="124">
        <f>A!K584</f>
        <v>37.610582777777381</v>
      </c>
      <c r="DI525" s="124">
        <f>A!E584</f>
        <v>37.000319999900057</v>
      </c>
      <c r="DJ525" s="125">
        <f>A!F584</f>
        <v>36.219259999989845</v>
      </c>
      <c r="DK525" s="124">
        <f t="shared" si="81"/>
        <v>36.219259999989845</v>
      </c>
      <c r="DL525" s="124">
        <f t="shared" si="82"/>
        <v>51.079999999999927</v>
      </c>
      <c r="DM525" s="118">
        <f t="shared" si="83"/>
        <v>0.407667857211298</v>
      </c>
      <c r="DN525" s="124">
        <f>A!G584</f>
        <v>36.453057892929792</v>
      </c>
      <c r="DO525" s="124">
        <f>A!H584</f>
        <v>37</v>
      </c>
      <c r="DP525" s="125">
        <f>A!I584</f>
        <v>38</v>
      </c>
      <c r="DQ525" s="171"/>
      <c r="DR525" s="301" t="str">
        <f>A!L584</f>
        <v/>
      </c>
      <c r="DS525" s="2"/>
    </row>
    <row r="526" spans="2:123" customFormat="false" ht="9.75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58"/>
      <c r="AJ526" s="164"/>
      <c r="AK526" s="164"/>
      <c r="AL526" s="164"/>
      <c r="AM526" s="164"/>
      <c r="AN526" s="164"/>
      <c r="AO526" s="165"/>
      <c r="AP526" s="164"/>
      <c r="AQ526" s="164"/>
      <c r="AR526" s="164"/>
      <c r="AS526" s="159"/>
      <c r="AT526" s="158"/>
      <c r="AU526" s="164"/>
      <c r="AV526" s="164"/>
      <c r="AW526" s="164"/>
      <c r="AX526" s="164"/>
      <c r="AY526" s="164"/>
      <c r="AZ526" s="165"/>
      <c r="BA526" s="164"/>
      <c r="BB526" s="164"/>
      <c r="BC526" s="2"/>
      <c r="BD526" s="2"/>
      <c r="BE526" s="2"/>
      <c r="BF526" s="14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107" t="s">
        <v>341</v>
      </c>
      <c r="CM526" s="124">
        <f>A!J525</f>
        <v>-469</v>
      </c>
      <c r="CN526" s="124">
        <f>A!D525</f>
        <v>-469</v>
      </c>
      <c r="CO526" s="124">
        <f>A!C525</f>
        <v>-468.1350000000001</v>
      </c>
      <c r="CP526" s="124">
        <f>A!B525</f>
        <v>-459</v>
      </c>
      <c r="CQ526" s="124"/>
      <c r="CR526" s="124">
        <f>A!E525</f>
        <v>-463.63564799998301</v>
      </c>
      <c r="CS526" s="125">
        <f>A!F525</f>
        <v>-458.166649999995</v>
      </c>
      <c r="CT526" s="124">
        <f t="shared" si="78"/>
        <v>-469</v>
      </c>
      <c r="CU526" s="124">
        <f t="shared" si="79"/>
        <v>-458.166649999995</v>
      </c>
      <c r="CV526" s="118">
        <f t="shared" si="80"/>
        <v>2.3248116548941742E-2</v>
      </c>
      <c r="CW526" s="124">
        <f>A!G525</f>
        <v>-465.98828671555907</v>
      </c>
      <c r="CX526" s="124">
        <f>A!H525</f>
        <v>-469.20000000000005</v>
      </c>
      <c r="CY526" s="125">
        <f>A!I525</f>
        <v>-469.1</v>
      </c>
      <c r="CZ526" s="233"/>
      <c r="DA526" s="301" t="str">
        <f>A!L525</f>
        <v/>
      </c>
      <c r="DB526" s="125"/>
      <c r="DC526" s="107" t="s">
        <v>86</v>
      </c>
      <c r="DD526" s="124">
        <f>A!J585</f>
        <v>-2284</v>
      </c>
      <c r="DE526" s="124">
        <f>A!D585</f>
        <v>-2285</v>
      </c>
      <c r="DF526" s="124">
        <f>A!C585</f>
        <v>-2316.723</v>
      </c>
      <c r="DG526" s="124">
        <f>A!B585</f>
        <v>-2291.0316529894494</v>
      </c>
      <c r="DH526" s="124">
        <f>A!K585</f>
        <v>-2283.8548561111111</v>
      </c>
      <c r="DI526" s="124">
        <f>A!E585</f>
        <v>-2285.3107199999595</v>
      </c>
      <c r="DJ526" s="125">
        <f>A!F585</f>
        <v>-2283.3939799999998</v>
      </c>
      <c r="DK526" s="124">
        <f t="shared" si="81"/>
        <v>-2316.723</v>
      </c>
      <c r="DL526" s="124">
        <f t="shared" si="82"/>
        <v>-2283.3939799999998</v>
      </c>
      <c r="DM526" s="118">
        <f t="shared" si="83"/>
        <v>1.4584825487553695E-2</v>
      </c>
      <c r="DN526" s="124">
        <f>A!G585</f>
        <v>-2285.1846961379301</v>
      </c>
      <c r="DO526" s="124">
        <f>A!H585</f>
        <v>-2285.4999999999995</v>
      </c>
      <c r="DP526" s="125">
        <f>A!I585</f>
        <v>-2285.8000000000002</v>
      </c>
      <c r="DQ526" s="171"/>
      <c r="DR526" s="301" t="str">
        <f>A!L585</f>
        <v/>
      </c>
      <c r="DS526" s="2"/>
    </row>
    <row r="527" spans="2:123" customFormat="false" ht="9.75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58"/>
      <c r="AJ527" s="164"/>
      <c r="AK527" s="164"/>
      <c r="AL527" s="164"/>
      <c r="AM527" s="164"/>
      <c r="AN527" s="164"/>
      <c r="AO527" s="165"/>
      <c r="AP527" s="164"/>
      <c r="AQ527" s="164"/>
      <c r="AR527" s="164"/>
      <c r="AS527" s="159"/>
      <c r="AT527" s="158"/>
      <c r="AU527" s="164"/>
      <c r="AV527" s="164"/>
      <c r="AW527" s="164"/>
      <c r="AX527" s="164"/>
      <c r="AY527" s="164"/>
      <c r="AZ527" s="165"/>
      <c r="BA527" s="164"/>
      <c r="BB527" s="164"/>
      <c r="BC527" s="2"/>
      <c r="BD527" s="2"/>
      <c r="BE527" s="2"/>
      <c r="BF527" s="14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107" t="s">
        <v>342</v>
      </c>
      <c r="CM527" s="124">
        <f>A!J526</f>
        <v>-91</v>
      </c>
      <c r="CN527" s="124">
        <f>A!D526</f>
        <v>-91</v>
      </c>
      <c r="CO527" s="124">
        <f>A!C526</f>
        <v>-92.832000000000107</v>
      </c>
      <c r="CP527" s="124">
        <f>A!B526</f>
        <v>-70</v>
      </c>
      <c r="CQ527" s="124"/>
      <c r="CR527" s="124">
        <f>A!E526</f>
        <v>-84.887039999991998</v>
      </c>
      <c r="CS527" s="125">
        <f>A!F526</f>
        <v>-80.310500000000047</v>
      </c>
      <c r="CT527" s="124">
        <f t="shared" si="78"/>
        <v>-92.832000000000107</v>
      </c>
      <c r="CU527" s="124">
        <f t="shared" si="79"/>
        <v>-70</v>
      </c>
      <c r="CV527" s="118">
        <f t="shared" si="80"/>
        <v>0.2513540553931371</v>
      </c>
      <c r="CW527" s="124">
        <f>A!G526</f>
        <v>-90.836012032068083</v>
      </c>
      <c r="CX527" s="124">
        <f>A!H526</f>
        <v>-91.200000000000045</v>
      </c>
      <c r="CY527" s="125">
        <f>A!I526</f>
        <v>-91.5</v>
      </c>
      <c r="CZ527" s="233"/>
      <c r="DA527" s="301" t="str">
        <f>A!L526</f>
        <v/>
      </c>
      <c r="DB527" s="125"/>
      <c r="DC527" s="107" t="s">
        <v>87</v>
      </c>
      <c r="DD527" s="124">
        <f>A!J586</f>
        <v>-22</v>
      </c>
      <c r="DE527" s="124">
        <f>A!D586</f>
        <v>-22</v>
      </c>
      <c r="DF527" s="124">
        <f>A!C586</f>
        <v>-32.795999999999367</v>
      </c>
      <c r="DG527" s="124">
        <f>A!B586</f>
        <v>7.033997655334133</v>
      </c>
      <c r="DH527" s="124">
        <f>A!K586</f>
        <v>-27.514475555555691</v>
      </c>
      <c r="DI527" s="124">
        <f>A!E586</f>
        <v>-22.384319999929176</v>
      </c>
      <c r="DJ527" s="125">
        <f>A!F586</f>
        <v>-20.928600000000188</v>
      </c>
      <c r="DK527" s="124">
        <f t="shared" si="81"/>
        <v>-32.795999999999367</v>
      </c>
      <c r="DL527" s="124">
        <f t="shared" si="82"/>
        <v>7.033997655334133</v>
      </c>
      <c r="DM527" s="118">
        <f t="shared" si="83"/>
        <v>1.7891255894742246</v>
      </c>
      <c r="DN527" s="124">
        <f>A!G586</f>
        <v>-22.262270401620299</v>
      </c>
      <c r="DO527" s="124">
        <f>A!H586</f>
        <v>-22.5</v>
      </c>
      <c r="DP527" s="125">
        <f>A!I586</f>
        <v>-24.5</v>
      </c>
      <c r="DQ527" s="171"/>
      <c r="DR527" s="301" t="str">
        <f>A!L586</f>
        <v/>
      </c>
      <c r="DS527" s="2"/>
    </row>
    <row r="528" spans="2:123" customFormat="false" ht="9.75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58"/>
      <c r="AJ528" s="164"/>
      <c r="AK528" s="164"/>
      <c r="AL528" s="164"/>
      <c r="AM528" s="164"/>
      <c r="AN528" s="164"/>
      <c r="AO528" s="165"/>
      <c r="AP528" s="164"/>
      <c r="AQ528" s="164"/>
      <c r="AR528" s="164"/>
      <c r="AS528" s="159"/>
      <c r="AT528" s="158"/>
      <c r="AU528" s="164"/>
      <c r="AV528" s="164"/>
      <c r="AW528" s="164"/>
      <c r="AX528" s="164"/>
      <c r="AY528" s="164"/>
      <c r="AZ528" s="165"/>
      <c r="BA528" s="164"/>
      <c r="BB528" s="164"/>
      <c r="BC528" s="2"/>
      <c r="BD528" s="2"/>
      <c r="BE528" s="2"/>
      <c r="BF528" s="14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107" t="s">
        <v>343</v>
      </c>
      <c r="CM528" s="124">
        <f>A!J527</f>
        <v>378</v>
      </c>
      <c r="CN528" s="124">
        <f>A!D527</f>
        <v>378</v>
      </c>
      <c r="CO528" s="124">
        <f>A!C527</f>
        <v>375.303</v>
      </c>
      <c r="CP528" s="124">
        <f>A!B527</f>
        <v>389</v>
      </c>
      <c r="CQ528" s="124"/>
      <c r="CR528" s="124">
        <f>A!E527</f>
        <v>378.74860799999101</v>
      </c>
      <c r="CS528" s="125">
        <f>A!F527</f>
        <v>377.85614999999495</v>
      </c>
      <c r="CT528" s="124">
        <f t="shared" si="78"/>
        <v>375.303</v>
      </c>
      <c r="CU528" s="124">
        <f t="shared" si="79"/>
        <v>389</v>
      </c>
      <c r="CV528" s="118">
        <f t="shared" si="80"/>
        <v>3.6510507664003655E-2</v>
      </c>
      <c r="CW528" s="124">
        <f>A!G527</f>
        <v>375.15227468349099</v>
      </c>
      <c r="CX528" s="124">
        <f>A!H527</f>
        <v>378</v>
      </c>
      <c r="CY528" s="125">
        <f>A!I527</f>
        <v>377.6</v>
      </c>
      <c r="CZ528" s="233"/>
      <c r="DA528" s="301" t="str">
        <f>A!L527</f>
        <v/>
      </c>
      <c r="DB528" s="125"/>
      <c r="DC528" s="107" t="s">
        <v>88</v>
      </c>
      <c r="DD528" s="124">
        <f>A!J587</f>
        <v>2262</v>
      </c>
      <c r="DE528" s="124">
        <f>A!D587</f>
        <v>2263</v>
      </c>
      <c r="DF528" s="124">
        <f>A!C587</f>
        <v>2283.9270000000006</v>
      </c>
      <c r="DG528" s="124">
        <f>A!B587</f>
        <v>2298.0656506447835</v>
      </c>
      <c r="DH528" s="124">
        <f>A!K587</f>
        <v>2256.3403805555554</v>
      </c>
      <c r="DI528" s="124">
        <f>A!E587</f>
        <v>2262.9264000000303</v>
      </c>
      <c r="DJ528" s="125">
        <f>A!F587</f>
        <v>2262.4653799999996</v>
      </c>
      <c r="DK528" s="124">
        <f t="shared" si="81"/>
        <v>2256.3403805555554</v>
      </c>
      <c r="DL528" s="124">
        <f t="shared" si="82"/>
        <v>2298.0656506447835</v>
      </c>
      <c r="DM528" s="118">
        <f t="shared" si="83"/>
        <v>1.8438665689413367E-2</v>
      </c>
      <c r="DN528" s="124">
        <f>A!G587</f>
        <v>2262.9224257363098</v>
      </c>
      <c r="DO528" s="124">
        <f>A!H587</f>
        <v>2262.9999999999995</v>
      </c>
      <c r="DP528" s="125">
        <f>A!I587</f>
        <v>2261.3000000000002</v>
      </c>
      <c r="DQ528" s="171"/>
      <c r="DR528" s="301" t="str">
        <f>A!L587</f>
        <v/>
      </c>
      <c r="DS528" s="2"/>
    </row>
    <row r="529" spans="2:123" customFormat="false" ht="9.75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58"/>
      <c r="AJ529" s="164"/>
      <c r="AK529" s="164"/>
      <c r="AL529" s="164"/>
      <c r="AM529" s="164"/>
      <c r="AN529" s="164"/>
      <c r="AO529" s="165"/>
      <c r="AP529" s="164"/>
      <c r="AQ529" s="164"/>
      <c r="AR529" s="164"/>
      <c r="AS529" s="159"/>
      <c r="AT529" s="158"/>
      <c r="AU529" s="164"/>
      <c r="AV529" s="164"/>
      <c r="AW529" s="164"/>
      <c r="AX529" s="164"/>
      <c r="AY529" s="164"/>
      <c r="AZ529" s="165"/>
      <c r="BA529" s="164"/>
      <c r="BB529" s="164"/>
      <c r="BC529" s="2"/>
      <c r="BD529" s="2"/>
      <c r="BE529" s="2"/>
      <c r="BF529" s="14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107" t="s">
        <v>344</v>
      </c>
      <c r="CM529" s="124">
        <f>A!J528</f>
        <v>431</v>
      </c>
      <c r="CN529" s="124">
        <f>A!D528</f>
        <v>431</v>
      </c>
      <c r="CO529" s="124">
        <f>A!C528</f>
        <v>428.4190000000001</v>
      </c>
      <c r="CP529" s="124">
        <f>A!B528</f>
        <v>432</v>
      </c>
      <c r="CQ529" s="124"/>
      <c r="CR529" s="124">
        <f>A!E528</f>
        <v>429.75072000001205</v>
      </c>
      <c r="CS529" s="125">
        <f>A!F528</f>
        <v>427.95094000000199</v>
      </c>
      <c r="CT529" s="124">
        <f t="shared" si="78"/>
        <v>427.95094000000199</v>
      </c>
      <c r="CU529" s="124">
        <f t="shared" si="79"/>
        <v>432</v>
      </c>
      <c r="CV529" s="118">
        <f t="shared" si="80"/>
        <v>9.3798168556338424E-3</v>
      </c>
      <c r="CW529" s="124">
        <f>A!G528</f>
        <v>431.67793810025216</v>
      </c>
      <c r="CX529" s="124">
        <f>A!H528</f>
        <v>430.59999999999991</v>
      </c>
      <c r="CY529" s="125">
        <f>A!I528</f>
        <v>430.5</v>
      </c>
      <c r="CZ529" s="233"/>
      <c r="DA529" s="301" t="str">
        <f>A!L528</f>
        <v/>
      </c>
      <c r="DB529" s="125"/>
      <c r="DC529" s="107" t="s">
        <v>89</v>
      </c>
      <c r="DD529" s="124">
        <f>A!J588</f>
        <v>12</v>
      </c>
      <c r="DE529" s="124">
        <f>A!D588</f>
        <v>40</v>
      </c>
      <c r="DF529" s="124">
        <f>A!C588</f>
        <v>54.909999999999854</v>
      </c>
      <c r="DG529" s="124">
        <f>A!B588</f>
        <v>48.065650644783091</v>
      </c>
      <c r="DH529" s="124">
        <f>A!K588</f>
        <v>41.381823888888903</v>
      </c>
      <c r="DI529" s="124">
        <f>A!E588</f>
        <v>39.916799999909927</v>
      </c>
      <c r="DJ529" s="125">
        <f>A!F588</f>
        <v>39.843300000000454</v>
      </c>
      <c r="DK529" s="124">
        <f t="shared" si="81"/>
        <v>12</v>
      </c>
      <c r="DL529" s="124">
        <f t="shared" si="82"/>
        <v>54.909999999999854</v>
      </c>
      <c r="DM529" s="118">
        <f t="shared" si="83"/>
        <v>1.0765721820902567</v>
      </c>
      <c r="DN529" s="124">
        <f>A!G588</f>
        <v>39.857986964409974</v>
      </c>
      <c r="DO529" s="124">
        <f>A!H588</f>
        <v>40</v>
      </c>
      <c r="DP529" s="125">
        <f>A!I588</f>
        <v>40.099999999999454</v>
      </c>
      <c r="DQ529" s="171"/>
      <c r="DR529" s="301" t="str">
        <f>A!L588</f>
        <v/>
      </c>
      <c r="DS529" s="2"/>
    </row>
    <row r="530" spans="2:123" customFormat="false" ht="9.75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58"/>
      <c r="AJ530" s="164"/>
      <c r="AK530" s="164"/>
      <c r="AL530" s="164"/>
      <c r="AM530" s="164"/>
      <c r="AN530" s="164"/>
      <c r="AO530" s="165"/>
      <c r="AP530" s="164"/>
      <c r="AQ530" s="164"/>
      <c r="AR530" s="164"/>
      <c r="AS530" s="159"/>
      <c r="AT530" s="158"/>
      <c r="AU530" s="164"/>
      <c r="AV530" s="164"/>
      <c r="AW530" s="164"/>
      <c r="AX530" s="164"/>
      <c r="AY530" s="164"/>
      <c r="AZ530" s="165"/>
      <c r="BA530" s="164"/>
      <c r="BB530" s="164"/>
      <c r="BC530" s="2"/>
      <c r="BD530" s="2"/>
      <c r="BE530" s="2"/>
      <c r="BF530" s="14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107" t="s">
        <v>345</v>
      </c>
      <c r="CM530" s="124">
        <f>A!J529</f>
        <v>-771</v>
      </c>
      <c r="CN530" s="124">
        <f>A!D529</f>
        <v>-770</v>
      </c>
      <c r="CO530" s="124">
        <f>A!C529</f>
        <v>-774.83899999999994</v>
      </c>
      <c r="CP530" s="124">
        <f>A!B529</f>
        <v>-774</v>
      </c>
      <c r="CQ530" s="124"/>
      <c r="CR530" s="124">
        <f>A!E529</f>
        <v>-769.63555199999905</v>
      </c>
      <c r="CS530" s="125">
        <f>A!F529</f>
        <v>-767.98261799999796</v>
      </c>
      <c r="CT530" s="124">
        <f t="shared" si="78"/>
        <v>-774.83899999999994</v>
      </c>
      <c r="CU530" s="124">
        <f t="shared" si="79"/>
        <v>-767.98261799999796</v>
      </c>
      <c r="CV530" s="118">
        <f t="shared" si="80"/>
        <v>8.9084320789063164E-3</v>
      </c>
      <c r="CW530" s="124">
        <f>A!G529</f>
        <v>-769.65081388864792</v>
      </c>
      <c r="CX530" s="124">
        <f>A!H529</f>
        <v>-770.4</v>
      </c>
      <c r="CY530" s="125">
        <f>A!I529</f>
        <v>-770</v>
      </c>
      <c r="CZ530" s="233"/>
      <c r="DA530" s="301" t="str">
        <f>A!L529</f>
        <v/>
      </c>
      <c r="DB530" s="125"/>
      <c r="DC530" s="107" t="s">
        <v>90</v>
      </c>
      <c r="DD530" s="124">
        <f>A!J589</f>
        <v>-3917</v>
      </c>
      <c r="DE530" s="124">
        <f>A!D589</f>
        <v>-3918</v>
      </c>
      <c r="DF530" s="124">
        <f>A!C589</f>
        <v>-3937.3770000000004</v>
      </c>
      <c r="DG530" s="124">
        <f>A!B589</f>
        <v>-3956.0375146541624</v>
      </c>
      <c r="DH530" s="124">
        <f>A!K589</f>
        <v>-3906.9062252777776</v>
      </c>
      <c r="DI530" s="124">
        <f>A!E589</f>
        <v>-3917.4226560000443</v>
      </c>
      <c r="DJ530" s="125">
        <f>A!F589</f>
        <v>-3916.4295949999996</v>
      </c>
      <c r="DK530" s="124">
        <f t="shared" si="81"/>
        <v>-3956.0375146541624</v>
      </c>
      <c r="DL530" s="124">
        <f t="shared" si="82"/>
        <v>-3906.9062252777776</v>
      </c>
      <c r="DM530" s="118">
        <f t="shared" si="83"/>
        <v>1.2540731165338267E-2</v>
      </c>
      <c r="DN530" s="124">
        <f>A!G589</f>
        <v>-3917.7372298818045</v>
      </c>
      <c r="DO530" s="124">
        <f>A!H589</f>
        <v>-3917.5999999999995</v>
      </c>
      <c r="DP530" s="125">
        <f>A!I589</f>
        <v>-3916.1000000000004</v>
      </c>
      <c r="DQ530" s="171"/>
      <c r="DR530" s="301" t="str">
        <f>A!L589</f>
        <v/>
      </c>
      <c r="DS530" s="2"/>
    </row>
    <row r="531" spans="2:123" customFormat="false" ht="9.75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58"/>
      <c r="AJ531" s="164"/>
      <c r="AK531" s="164"/>
      <c r="AL531" s="164"/>
      <c r="AM531" s="164"/>
      <c r="AN531" s="164"/>
      <c r="AO531" s="165"/>
      <c r="AP531" s="164"/>
      <c r="AQ531" s="164"/>
      <c r="AR531" s="164"/>
      <c r="AS531" s="159"/>
      <c r="AT531" s="158"/>
      <c r="AU531" s="164"/>
      <c r="AV531" s="164"/>
      <c r="AW531" s="164"/>
      <c r="AX531" s="164"/>
      <c r="AY531" s="164"/>
      <c r="AZ531" s="165"/>
      <c r="BA531" s="164"/>
      <c r="BB531" s="164"/>
      <c r="BC531" s="2"/>
      <c r="BD531" s="2"/>
      <c r="BE531" s="2"/>
      <c r="BF531" s="14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107" t="s">
        <v>346</v>
      </c>
      <c r="CM531" s="124">
        <f>A!J530</f>
        <v>81</v>
      </c>
      <c r="CN531" s="124">
        <f>A!D530</f>
        <v>81</v>
      </c>
      <c r="CO531" s="124">
        <f>A!C530</f>
        <v>84.623999999999995</v>
      </c>
      <c r="CP531" s="124">
        <f>A!B530</f>
        <v>82</v>
      </c>
      <c r="CQ531" s="124"/>
      <c r="CR531" s="124">
        <f>A!E530</f>
        <v>81.663926499999192</v>
      </c>
      <c r="CS531" s="125">
        <f>A!F530</f>
        <v>81.883678500000102</v>
      </c>
      <c r="CT531" s="124">
        <f t="shared" si="78"/>
        <v>81</v>
      </c>
      <c r="CU531" s="124">
        <f t="shared" si="79"/>
        <v>84.623999999999995</v>
      </c>
      <c r="CV531" s="118">
        <f t="shared" si="80"/>
        <v>4.4440710788760218E-2</v>
      </c>
      <c r="CW531" s="124">
        <f>A!G530</f>
        <v>81.5468505268949</v>
      </c>
      <c r="CX531" s="124">
        <f>A!H530</f>
        <v>81.099999999999994</v>
      </c>
      <c r="CY531" s="125">
        <f>A!I530</f>
        <v>81.299999999999983</v>
      </c>
      <c r="CZ531" s="233"/>
      <c r="DA531" s="301" t="str">
        <f>A!L530</f>
        <v/>
      </c>
      <c r="DB531" s="125"/>
      <c r="DC531" s="107" t="s">
        <v>91</v>
      </c>
      <c r="DD531" s="124">
        <f>A!J590</f>
        <v>380</v>
      </c>
      <c r="DE531" s="124">
        <f>A!D590</f>
        <v>379</v>
      </c>
      <c r="DF531" s="124">
        <f>A!C590</f>
        <v>377.077</v>
      </c>
      <c r="DG531" s="124">
        <f>A!B590</f>
        <v>383.93903868698715</v>
      </c>
      <c r="DH531" s="124">
        <f>A!K590</f>
        <v>378.01967638888885</v>
      </c>
      <c r="DI531" s="124">
        <f>A!E590</f>
        <v>379.51401599999599</v>
      </c>
      <c r="DJ531" s="125">
        <f>A!F590</f>
        <v>379.10600899999906</v>
      </c>
      <c r="DK531" s="124">
        <f t="shared" si="81"/>
        <v>377.077</v>
      </c>
      <c r="DL531" s="124">
        <f t="shared" si="82"/>
        <v>383.93903868698715</v>
      </c>
      <c r="DM531" s="118">
        <f t="shared" si="83"/>
        <v>1.8078894327582577E-2</v>
      </c>
      <c r="DN531" s="124">
        <f>A!G590</f>
        <v>379.56074982516407</v>
      </c>
      <c r="DO531" s="124">
        <f>A!H590</f>
        <v>379.4</v>
      </c>
      <c r="DP531" s="125">
        <f>A!I590</f>
        <v>380.40000000000003</v>
      </c>
      <c r="DQ531" s="171"/>
      <c r="DR531" s="301" t="str">
        <f>A!L590</f>
        <v/>
      </c>
      <c r="DS531" s="2"/>
    </row>
    <row r="532" spans="2:123" customFormat="false" ht="9.75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58"/>
      <c r="AJ532" s="164"/>
      <c r="AK532" s="164"/>
      <c r="AL532" s="164"/>
      <c r="AM532" s="164"/>
      <c r="AN532" s="164"/>
      <c r="AO532" s="165"/>
      <c r="AP532" s="164"/>
      <c r="AQ532" s="164"/>
      <c r="AR532" s="164"/>
      <c r="AS532" s="159"/>
      <c r="AT532" s="158"/>
      <c r="AU532" s="164"/>
      <c r="AV532" s="164"/>
      <c r="AW532" s="164"/>
      <c r="AX532" s="164"/>
      <c r="AY532" s="164"/>
      <c r="AZ532" s="165"/>
      <c r="BA532" s="164"/>
      <c r="BB532" s="164"/>
      <c r="BC532" s="2"/>
      <c r="BD532" s="2"/>
      <c r="BE532" s="2"/>
      <c r="BF532" s="14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107" t="s">
        <v>347</v>
      </c>
      <c r="CM532" s="124">
        <f>A!J531</f>
        <v>79</v>
      </c>
      <c r="CN532" s="124">
        <f>A!D531</f>
        <v>79</v>
      </c>
      <c r="CO532" s="124">
        <f>A!C531</f>
        <v>79.443999999999988</v>
      </c>
      <c r="CP532" s="124">
        <f>A!B531</f>
        <v>79</v>
      </c>
      <c r="CQ532" s="124"/>
      <c r="CR532" s="124">
        <f>A!E531</f>
        <v>78.972096000002011</v>
      </c>
      <c r="CS532" s="125">
        <f>A!F531</f>
        <v>79.633672000001013</v>
      </c>
      <c r="CT532" s="124">
        <f t="shared" si="78"/>
        <v>78.972096000002011</v>
      </c>
      <c r="CU532" s="124">
        <f t="shared" si="79"/>
        <v>79.633672000001013</v>
      </c>
      <c r="CV532" s="118">
        <f t="shared" si="80"/>
        <v>8.2539419677839787E-3</v>
      </c>
      <c r="CW532" s="124">
        <f>A!G531</f>
        <v>80.152732183143996</v>
      </c>
      <c r="CX532" s="124">
        <f>A!H531</f>
        <v>79.200000000000017</v>
      </c>
      <c r="CY532" s="125">
        <f>A!I531</f>
        <v>79.100000000000023</v>
      </c>
      <c r="CZ532" s="233"/>
      <c r="DA532" s="301" t="str">
        <f>A!L531</f>
        <v/>
      </c>
      <c r="DB532" s="125"/>
      <c r="DC532" s="107" t="s">
        <v>92</v>
      </c>
      <c r="DD532" s="124">
        <f>A!J591</f>
        <v>24</v>
      </c>
      <c r="DE532" s="124">
        <f>A!D591</f>
        <v>24</v>
      </c>
      <c r="DF532" s="124">
        <f>A!C591</f>
        <v>22.633000000000038</v>
      </c>
      <c r="DG532" s="124">
        <f>A!B591</f>
        <v>23.153575615474779</v>
      </c>
      <c r="DH532" s="124">
        <f>A!K591</f>
        <v>23.40001749999999</v>
      </c>
      <c r="DI532" s="124">
        <f>A!E591</f>
        <v>23.761920000004011</v>
      </c>
      <c r="DJ532" s="125">
        <f>A!F591</f>
        <v>23.668692000000988</v>
      </c>
      <c r="DK532" s="124">
        <f t="shared" si="81"/>
        <v>22.633000000000038</v>
      </c>
      <c r="DL532" s="124">
        <f t="shared" si="82"/>
        <v>24</v>
      </c>
      <c r="DM532" s="118">
        <f t="shared" si="83"/>
        <v>5.7325023744274645E-2</v>
      </c>
      <c r="DN532" s="124">
        <f>A!G591</f>
        <v>23.846479437987</v>
      </c>
      <c r="DO532" s="124">
        <f>A!H591</f>
        <v>23.900000000000091</v>
      </c>
      <c r="DP532" s="125">
        <f>A!I591</f>
        <v>23.5</v>
      </c>
      <c r="DQ532" s="171"/>
      <c r="DR532" s="301" t="str">
        <f>A!L591</f>
        <v/>
      </c>
      <c r="DS532" s="2"/>
    </row>
    <row r="533" spans="2:123" customFormat="false" ht="9.75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58"/>
      <c r="AJ533" s="164"/>
      <c r="AK533" s="164"/>
      <c r="AL533" s="164"/>
      <c r="AM533" s="164"/>
      <c r="AN533" s="164"/>
      <c r="AO533" s="165"/>
      <c r="AP533" s="164"/>
      <c r="AQ533" s="164"/>
      <c r="AR533" s="164"/>
      <c r="AS533" s="159"/>
      <c r="AT533" s="158"/>
      <c r="AU533" s="164"/>
      <c r="AV533" s="164"/>
      <c r="AW533" s="164"/>
      <c r="AX533" s="164"/>
      <c r="AY533" s="164"/>
      <c r="AZ533" s="165"/>
      <c r="BA533" s="164"/>
      <c r="BB533" s="164"/>
      <c r="BC533" s="2"/>
      <c r="BD533" s="2"/>
      <c r="BE533" s="2"/>
      <c r="BF533" s="14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107" t="s">
        <v>348</v>
      </c>
      <c r="CM533" s="124">
        <f>A!J532</f>
        <v>-1123</v>
      </c>
      <c r="CN533" s="124">
        <f>A!D532</f>
        <v>-1122</v>
      </c>
      <c r="CO533" s="124">
        <f>A!C532</f>
        <v>-1123.8140000000001</v>
      </c>
      <c r="CP533" s="124">
        <f>A!B532</f>
        <v>-1127</v>
      </c>
      <c r="CQ533" s="124"/>
      <c r="CR533" s="124">
        <f>A!E532</f>
        <v>-1120.4141760000091</v>
      </c>
      <c r="CS533" s="125">
        <f>A!F532</f>
        <v>-1116.2998859999989</v>
      </c>
      <c r="CT533" s="124">
        <f t="shared" si="78"/>
        <v>-1127</v>
      </c>
      <c r="CU533" s="124">
        <f t="shared" si="79"/>
        <v>-1116.2998859999989</v>
      </c>
      <c r="CV533" s="118">
        <f t="shared" si="80"/>
        <v>9.543652210698297E-3</v>
      </c>
      <c r="CW533" s="124">
        <f>A!G532</f>
        <v>-1121.1760198057561</v>
      </c>
      <c r="CX533" s="124">
        <f>A!H532</f>
        <v>-1121.8</v>
      </c>
      <c r="CY533" s="125">
        <f>A!I532</f>
        <v>-1121.4000000000001</v>
      </c>
      <c r="CZ533" s="233"/>
      <c r="DA533" s="301" t="str">
        <f>A!L532</f>
        <v/>
      </c>
      <c r="DB533" s="125"/>
      <c r="DC533" s="107" t="s">
        <v>93</v>
      </c>
      <c r="DD533" s="124">
        <f>A!J592</f>
        <v>-3905</v>
      </c>
      <c r="DE533" s="124">
        <f>A!D592</f>
        <v>-3934</v>
      </c>
      <c r="DF533" s="124">
        <f>A!C592</f>
        <v>-3969.6540000000005</v>
      </c>
      <c r="DG533" s="124">
        <f>A!B592</f>
        <v>-3980.9495896834705</v>
      </c>
      <c r="DH533" s="124">
        <f>A!K592</f>
        <v>-3924.8880316666664</v>
      </c>
      <c r="DI533" s="124">
        <f>A!E592</f>
        <v>-3933.5775359999502</v>
      </c>
      <c r="DJ533" s="125">
        <f>A!F592</f>
        <v>-3932.604202999999</v>
      </c>
      <c r="DK533" s="124">
        <f t="shared" si="81"/>
        <v>-3980.9495896834705</v>
      </c>
      <c r="DL533" s="124">
        <f t="shared" si="82"/>
        <v>-3905</v>
      </c>
      <c r="DM533" s="118">
        <f t="shared" si="83"/>
        <v>1.9307178661723667E-2</v>
      </c>
      <c r="DN533" s="124">
        <f>A!G592</f>
        <v>-3933.7487374082275</v>
      </c>
      <c r="DO533" s="124">
        <f>A!H592</f>
        <v>-3933.7</v>
      </c>
      <c r="DP533" s="125">
        <f>A!I592</f>
        <v>-3932.7</v>
      </c>
      <c r="DQ533" s="171"/>
      <c r="DR533" s="301" t="str">
        <f>A!L592</f>
        <v/>
      </c>
      <c r="DS533" s="2"/>
    </row>
    <row r="534" spans="2:123" customFormat="false" ht="9.75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58"/>
      <c r="AJ534" s="164"/>
      <c r="AK534" s="164"/>
      <c r="AL534" s="164"/>
      <c r="AM534" s="164"/>
      <c r="AN534" s="164"/>
      <c r="AO534" s="165"/>
      <c r="AP534" s="164"/>
      <c r="AQ534" s="164"/>
      <c r="AR534" s="164"/>
      <c r="AS534" s="159"/>
      <c r="AT534" s="158"/>
      <c r="AU534" s="164"/>
      <c r="AV534" s="164"/>
      <c r="AW534" s="164"/>
      <c r="AX534" s="164"/>
      <c r="AY534" s="164"/>
      <c r="AZ534" s="165"/>
      <c r="BA534" s="164"/>
      <c r="BB534" s="164"/>
      <c r="BC534" s="2"/>
      <c r="BD534" s="2"/>
      <c r="BE534" s="2"/>
      <c r="BF534" s="14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107" t="s">
        <v>349</v>
      </c>
      <c r="CM534" s="124">
        <f>A!J533</f>
        <v>122</v>
      </c>
      <c r="CN534" s="124">
        <f>A!D533</f>
        <v>123</v>
      </c>
      <c r="CO534" s="124">
        <f>A!C533</f>
        <v>125.669</v>
      </c>
      <c r="CP534" s="124">
        <f>A!B533</f>
        <v>124</v>
      </c>
      <c r="CQ534" s="124"/>
      <c r="CR534" s="124">
        <f>A!E533</f>
        <v>122.83555199999991</v>
      </c>
      <c r="CS534" s="125">
        <f>A!F533</f>
        <v>123.24202000000152</v>
      </c>
      <c r="CT534" s="124">
        <f t="shared" si="78"/>
        <v>122</v>
      </c>
      <c r="CU534" s="124">
        <f t="shared" si="79"/>
        <v>125.669</v>
      </c>
      <c r="CV534" s="118">
        <f t="shared" si="80"/>
        <v>2.9747811014451012E-2</v>
      </c>
      <c r="CW534" s="124">
        <f>A!G533</f>
        <v>123.3368061339927</v>
      </c>
      <c r="CX534" s="124">
        <f>A!H533</f>
        <v>122.4</v>
      </c>
      <c r="CY534" s="125">
        <f>A!I533</f>
        <v>122.50000000000001</v>
      </c>
      <c r="CZ534" s="233"/>
      <c r="DA534" s="301" t="str">
        <f>A!L533</f>
        <v/>
      </c>
      <c r="DB534" s="125"/>
      <c r="DC534" s="107" t="s">
        <v>94</v>
      </c>
      <c r="DD534" s="124">
        <f>A!J593</f>
        <v>383</v>
      </c>
      <c r="DE534" s="124">
        <f>A!D593</f>
        <v>382</v>
      </c>
      <c r="DF534" s="124">
        <f>A!C593</f>
        <v>379.46199999999999</v>
      </c>
      <c r="DG534" s="124">
        <f>A!B593</f>
        <v>386.57678780773739</v>
      </c>
      <c r="DH534" s="124">
        <f>A!K593</f>
        <v>380.70062194444438</v>
      </c>
      <c r="DI534" s="124">
        <f>A!E593</f>
        <v>381.96547199999702</v>
      </c>
      <c r="DJ534" s="125">
        <f>A!F593</f>
        <v>381.56953800000002</v>
      </c>
      <c r="DK534" s="124">
        <f t="shared" si="81"/>
        <v>379.46199999999999</v>
      </c>
      <c r="DL534" s="124">
        <f t="shared" si="82"/>
        <v>386.57678780773739</v>
      </c>
      <c r="DM534" s="118">
        <f t="shared" si="83"/>
        <v>1.862411066645548E-2</v>
      </c>
      <c r="DN534" s="124">
        <f>A!G593</f>
        <v>382.02027120425601</v>
      </c>
      <c r="DO534" s="124">
        <f>A!H593</f>
        <v>381.90000000000003</v>
      </c>
      <c r="DP534" s="125">
        <f>A!I593</f>
        <v>382.00000000000006</v>
      </c>
      <c r="DQ534" s="171"/>
      <c r="DR534" s="301" t="str">
        <f>A!L593</f>
        <v/>
      </c>
      <c r="DS534" s="2"/>
    </row>
    <row r="535" spans="2:123" customFormat="false" ht="11" customHeight="1" thickBo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58"/>
      <c r="AJ535" s="165"/>
      <c r="AK535" s="165"/>
      <c r="AL535" s="165"/>
      <c r="AM535" s="165"/>
      <c r="AN535" s="165"/>
      <c r="AO535" s="165"/>
      <c r="AP535" s="165"/>
      <c r="AQ535" s="165"/>
      <c r="AR535" s="165"/>
      <c r="AS535" s="159"/>
      <c r="AT535" s="158"/>
      <c r="AU535" s="165"/>
      <c r="AV535" s="165"/>
      <c r="AW535" s="165"/>
      <c r="AX535" s="165"/>
      <c r="AY535" s="165"/>
      <c r="AZ535" s="165"/>
      <c r="BA535" s="165"/>
      <c r="BB535" s="165"/>
      <c r="BC535" s="2"/>
      <c r="BD535" s="2"/>
      <c r="BE535" s="2"/>
      <c r="BF535" s="3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119" t="s">
        <v>350</v>
      </c>
      <c r="CM535" s="126">
        <f>A!J534</f>
        <v>-69</v>
      </c>
      <c r="CN535" s="126">
        <f>A!D534</f>
        <v>-79</v>
      </c>
      <c r="CO535" s="126">
        <f>A!C534</f>
        <v>-58.43100000000004</v>
      </c>
      <c r="CP535" s="126">
        <f>A!B534</f>
        <v>-93</v>
      </c>
      <c r="CQ535" s="126"/>
      <c r="CR535" s="126">
        <f>A!E534</f>
        <v>-58.309439999989991</v>
      </c>
      <c r="CS535" s="127">
        <f>A!F534</f>
        <v>-49.869120000000066</v>
      </c>
      <c r="CT535" s="126">
        <f t="shared" si="78"/>
        <v>-93</v>
      </c>
      <c r="CU535" s="126">
        <f t="shared" si="79"/>
        <v>-49.869120000000066</v>
      </c>
      <c r="CV535" s="118">
        <f t="shared" si="80"/>
        <v>0.6158761927493438</v>
      </c>
      <c r="CW535" s="126">
        <f>A!G534</f>
        <v>-70.03173772225</v>
      </c>
      <c r="CX535" s="126">
        <f>A!H534</f>
        <v>-68.799999999999955</v>
      </c>
      <c r="CY535" s="127">
        <f>A!I534</f>
        <v>-68.900000000000091</v>
      </c>
      <c r="CZ535" s="233"/>
      <c r="DA535" s="301" t="str">
        <f>A!L534</f>
        <v/>
      </c>
      <c r="DB535" s="125"/>
      <c r="DC535" s="119" t="s">
        <v>95</v>
      </c>
      <c r="DD535" s="126">
        <f>A!J594</f>
        <v>1698</v>
      </c>
      <c r="DE535" s="126">
        <f>A!D594</f>
        <v>1636</v>
      </c>
      <c r="DF535" s="126">
        <f>A!C594</f>
        <v>1692.73</v>
      </c>
      <c r="DG535" s="126">
        <f>A!B594</f>
        <v>1728.0187573270814</v>
      </c>
      <c r="DH535" s="124">
        <f>A!K594</f>
        <v>1686.8281188888891</v>
      </c>
      <c r="DI535" s="126">
        <f>A!E594</f>
        <v>1697.82815999996</v>
      </c>
      <c r="DJ535" s="127">
        <f>A!F594</f>
        <v>1699.6156799999703</v>
      </c>
      <c r="DK535" s="126">
        <f t="shared" si="81"/>
        <v>1636</v>
      </c>
      <c r="DL535" s="126">
        <f t="shared" si="82"/>
        <v>1728.0187573270814</v>
      </c>
      <c r="DM535" s="118">
        <f t="shared" si="83"/>
        <v>5.421028625687415E-2</v>
      </c>
      <c r="DN535" s="126">
        <f>A!G594</f>
        <v>1697.4409043156998</v>
      </c>
      <c r="DO535" s="126">
        <f>A!H594</f>
        <v>1697.4</v>
      </c>
      <c r="DP535" s="127">
        <f>A!I594</f>
        <v>1697.4</v>
      </c>
      <c r="DQ535" s="171"/>
      <c r="DR535" s="301" t="str">
        <f>A!L594</f>
        <v/>
      </c>
      <c r="DS535" s="2"/>
    </row>
    <row r="536" spans="2:123" customFormat="false" ht="9.75" customHeight="1" thickTop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57"/>
      <c r="AJ536" s="157"/>
      <c r="AK536" s="157"/>
      <c r="AL536" s="157"/>
      <c r="AM536" s="157"/>
      <c r="AN536" s="157"/>
      <c r="AO536" s="157"/>
      <c r="AP536" s="162"/>
      <c r="AQ536" s="162"/>
      <c r="AR536" s="162"/>
      <c r="AS536" s="159"/>
      <c r="AT536" s="157"/>
      <c r="AU536" s="157"/>
      <c r="AV536" s="162"/>
      <c r="AW536" s="162"/>
      <c r="AX536" s="162"/>
      <c r="AY536" s="162"/>
      <c r="AZ536" s="158"/>
      <c r="BA536" s="162"/>
      <c r="BB536" s="16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122" t="s">
        <v>183</v>
      </c>
      <c r="CM536" s="128"/>
      <c r="CN536" s="128"/>
      <c r="CO536" s="128"/>
      <c r="CP536" s="123"/>
      <c r="CQ536" s="104"/>
      <c r="CR536" s="104"/>
      <c r="CS536" s="105"/>
      <c r="CT536" s="104" t="s">
        <v>152</v>
      </c>
      <c r="CU536" s="104"/>
      <c r="CV536" s="106"/>
      <c r="CW536" s="123"/>
      <c r="CX536" s="123"/>
      <c r="CY536" s="134"/>
      <c r="CZ536" s="122"/>
      <c r="DA536" s="303">
        <f>YourData!$J$5</f>
        <v>40179</v>
      </c>
      <c r="DB536" s="134"/>
      <c r="DC536" s="122" t="s">
        <v>184</v>
      </c>
      <c r="DD536" s="128"/>
      <c r="DE536" s="128"/>
      <c r="DF536" s="124"/>
      <c r="DG536" s="110"/>
      <c r="DH536" s="104"/>
      <c r="DI536" s="104"/>
      <c r="DJ536" s="105"/>
      <c r="DK536" s="104" t="s">
        <v>152</v>
      </c>
      <c r="DL536" s="104"/>
      <c r="DM536" s="106"/>
      <c r="DN536" s="110"/>
      <c r="DO536" s="110"/>
      <c r="DP536" s="112"/>
      <c r="DQ536" s="170"/>
      <c r="DR536" s="303">
        <f>YourData!$J$5</f>
        <v>40179</v>
      </c>
      <c r="DS536" s="2"/>
    </row>
    <row r="537" spans="2:123" customFormat="false" ht="9.75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58"/>
      <c r="AJ537" s="160"/>
      <c r="AK537" s="160"/>
      <c r="AL537" s="160"/>
      <c r="AM537" s="160"/>
      <c r="AN537" s="160"/>
      <c r="AO537" s="161"/>
      <c r="AP537" s="162"/>
      <c r="AQ537" s="162"/>
      <c r="AR537" s="162"/>
      <c r="AS537" s="163"/>
      <c r="AT537" s="158"/>
      <c r="AU537" s="160"/>
      <c r="AV537" s="160"/>
      <c r="AW537" s="160"/>
      <c r="AX537" s="160"/>
      <c r="AY537" s="160"/>
      <c r="AZ537" s="161"/>
      <c r="BA537" s="162"/>
      <c r="BB537" s="162"/>
      <c r="BC537" s="2"/>
      <c r="BD537" s="2"/>
      <c r="BE537" s="2"/>
      <c r="BF537" s="11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107"/>
      <c r="CM537" s="108" t="s">
        <v>41</v>
      </c>
      <c r="CN537" s="108" t="s">
        <v>153</v>
      </c>
      <c r="CO537" s="108" t="s">
        <v>154</v>
      </c>
      <c r="CP537" s="108" t="s">
        <v>154</v>
      </c>
      <c r="CQ537" s="108" t="s">
        <v>42</v>
      </c>
      <c r="CR537" s="108" t="s">
        <v>155</v>
      </c>
      <c r="CS537" s="109" t="s">
        <v>156</v>
      </c>
      <c r="CT537" s="110"/>
      <c r="CU537" s="110"/>
      <c r="CV537" s="111" t="s">
        <v>178</v>
      </c>
      <c r="CW537" s="110" t="s">
        <v>179</v>
      </c>
      <c r="CX537" s="110"/>
      <c r="CY537" s="112"/>
      <c r="CZ537" s="107"/>
      <c r="DA537" s="304" t="str">
        <f>A!$L$21</f>
        <v>Tested Prg</v>
      </c>
      <c r="DB537" s="234"/>
      <c r="DC537" s="107"/>
      <c r="DD537" s="129" t="s">
        <v>41</v>
      </c>
      <c r="DE537" s="129" t="s">
        <v>153</v>
      </c>
      <c r="DF537" s="129" t="s">
        <v>154</v>
      </c>
      <c r="DG537" s="108" t="s">
        <v>154</v>
      </c>
      <c r="DH537" s="108" t="s">
        <v>42</v>
      </c>
      <c r="DI537" s="108" t="s">
        <v>155</v>
      </c>
      <c r="DJ537" s="109" t="s">
        <v>156</v>
      </c>
      <c r="DK537" s="110"/>
      <c r="DL537" s="110"/>
      <c r="DM537" s="111" t="s">
        <v>178</v>
      </c>
      <c r="DN537" s="110" t="s">
        <v>179</v>
      </c>
      <c r="DO537" s="110"/>
      <c r="DP537" s="112"/>
      <c r="DQ537" s="170"/>
      <c r="DR537" s="304" t="str">
        <f>A!$L$21</f>
        <v>Tested Prg</v>
      </c>
      <c r="DS537" s="2"/>
    </row>
    <row r="538" spans="2:123" customFormat="false" ht="9.75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58"/>
      <c r="AJ538" s="161"/>
      <c r="AK538" s="161"/>
      <c r="AL538" s="161"/>
      <c r="AM538" s="161"/>
      <c r="AN538" s="161"/>
      <c r="AO538" s="161"/>
      <c r="AP538" s="161"/>
      <c r="AQ538" s="161"/>
      <c r="AR538" s="161"/>
      <c r="AS538" s="161"/>
      <c r="AT538" s="158"/>
      <c r="AU538" s="161"/>
      <c r="AV538" s="161"/>
      <c r="AW538" s="161"/>
      <c r="AX538" s="161"/>
      <c r="AY538" s="161"/>
      <c r="AZ538" s="161"/>
      <c r="BA538" s="161"/>
      <c r="BB538" s="161"/>
      <c r="BC538" s="2"/>
      <c r="BD538" s="2"/>
      <c r="BE538" s="2"/>
      <c r="BF538" s="1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113"/>
      <c r="CM538" s="114" t="s">
        <v>159</v>
      </c>
      <c r="CN538" s="114" t="s">
        <v>159</v>
      </c>
      <c r="CO538" s="114" t="s">
        <v>61</v>
      </c>
      <c r="CP538" s="114" t="s">
        <v>43</v>
      </c>
      <c r="CQ538" s="114" t="s">
        <v>160</v>
      </c>
      <c r="CR538" s="114" t="s">
        <v>161</v>
      </c>
      <c r="CS538" s="115" t="s">
        <v>161</v>
      </c>
      <c r="CT538" s="114" t="s">
        <v>162</v>
      </c>
      <c r="CU538" s="114" t="s">
        <v>163</v>
      </c>
      <c r="CV538" s="115" t="s">
        <v>180</v>
      </c>
      <c r="CW538" s="114" t="s">
        <v>161</v>
      </c>
      <c r="CX538" s="114" t="s">
        <v>49</v>
      </c>
      <c r="CY538" s="115" t="s">
        <v>50</v>
      </c>
      <c r="CZ538" s="231"/>
      <c r="DA538" s="305" t="str">
        <f>A!$L$22</f>
        <v>Org</v>
      </c>
      <c r="DB538" s="234"/>
      <c r="DC538" s="113"/>
      <c r="DD538" s="130" t="s">
        <v>159</v>
      </c>
      <c r="DE538" s="130" t="s">
        <v>159</v>
      </c>
      <c r="DF538" s="114" t="s">
        <v>61</v>
      </c>
      <c r="DG538" s="114" t="s">
        <v>43</v>
      </c>
      <c r="DH538" s="114" t="s">
        <v>160</v>
      </c>
      <c r="DI538" s="114" t="s">
        <v>161</v>
      </c>
      <c r="DJ538" s="115" t="s">
        <v>161</v>
      </c>
      <c r="DK538" s="114" t="s">
        <v>162</v>
      </c>
      <c r="DL538" s="114" t="s">
        <v>163</v>
      </c>
      <c r="DM538" s="115" t="s">
        <v>180</v>
      </c>
      <c r="DN538" s="114" t="s">
        <v>161</v>
      </c>
      <c r="DO538" s="114" t="s">
        <v>49</v>
      </c>
      <c r="DP538" s="115" t="s">
        <v>50</v>
      </c>
      <c r="DQ538" s="232"/>
      <c r="DR538" s="305" t="str">
        <f>A!$L$22</f>
        <v>Org</v>
      </c>
      <c r="DS538" s="2"/>
    </row>
    <row r="539" spans="2:123" customFormat="false" ht="9.75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58"/>
      <c r="AJ539" s="164"/>
      <c r="AK539" s="164"/>
      <c r="AL539" s="164"/>
      <c r="AM539" s="164"/>
      <c r="AN539" s="164"/>
      <c r="AO539" s="165"/>
      <c r="AP539" s="164"/>
      <c r="AQ539" s="164"/>
      <c r="AR539" s="164"/>
      <c r="AS539" s="159"/>
      <c r="AT539" s="158"/>
      <c r="AU539" s="164"/>
      <c r="AV539" s="164"/>
      <c r="AW539" s="164"/>
      <c r="AX539" s="164"/>
      <c r="AY539" s="164"/>
      <c r="AZ539" s="165"/>
      <c r="BA539" s="164"/>
      <c r="BB539" s="164"/>
      <c r="BC539" s="2"/>
      <c r="BD539" s="2"/>
      <c r="BE539" s="2"/>
      <c r="BF539" s="14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107" t="s">
        <v>351</v>
      </c>
      <c r="CM539" s="124">
        <f>A!J536</f>
        <v>-16</v>
      </c>
      <c r="CN539" s="124">
        <f>A!D536</f>
        <v>-15</v>
      </c>
      <c r="CO539" s="124">
        <f>A!C536</f>
        <v>-12.268000000000001</v>
      </c>
      <c r="CP539" s="124">
        <f>A!B536</f>
        <v>-19</v>
      </c>
      <c r="CQ539" s="124">
        <f>A!K536</f>
        <v>-16.014746999999787</v>
      </c>
      <c r="CR539" s="124">
        <f>A!E536</f>
        <v>-15.962687999999005</v>
      </c>
      <c r="CS539" s="125">
        <f>A!F536</f>
        <v>-15.70353200000099</v>
      </c>
      <c r="CT539" s="124">
        <f t="shared" ref="CT539:CT557" si="84">MINA(CM539:CS539)</f>
        <v>-19</v>
      </c>
      <c r="CU539" s="124">
        <f t="shared" ref="CU539:CU557" si="85">MAXA(CM539:CS539)</f>
        <v>-12.268000000000001</v>
      </c>
      <c r="CV539" s="118">
        <f t="shared" ref="CV539:CV557" si="86">ABS((CU539-CT539)/CW539)</f>
        <v>0.42279396253658719</v>
      </c>
      <c r="CW539" s="124">
        <f>A!G536</f>
        <v>-15.922649319802986</v>
      </c>
      <c r="CX539" s="124">
        <f>A!H536</f>
        <v>-16.199999999999989</v>
      </c>
      <c r="CY539" s="125">
        <f>A!I536</f>
        <v>-16.099999999999994</v>
      </c>
      <c r="CZ539" s="171"/>
      <c r="DA539" s="301" t="str">
        <f>A!L536</f>
        <v/>
      </c>
      <c r="DB539" s="171"/>
      <c r="DC539" s="107" t="s">
        <v>77</v>
      </c>
      <c r="DD539" s="124">
        <f>A!J596</f>
        <v>-35</v>
      </c>
      <c r="DE539" s="124">
        <f>A!D596</f>
        <v>-34</v>
      </c>
      <c r="DF539" s="124">
        <f>A!C596</f>
        <v>-37.889999999999873</v>
      </c>
      <c r="DG539" s="124">
        <f>A!B596</f>
        <v>-38.393903868698544</v>
      </c>
      <c r="DH539" s="124">
        <f>A!K596</f>
        <v>-34.579663888889172</v>
      </c>
      <c r="DI539" s="124">
        <f>A!E596</f>
        <v>-35.125440000020262</v>
      </c>
      <c r="DJ539" s="125">
        <f>A!F596</f>
        <v>-34.712900000049558</v>
      </c>
      <c r="DK539" s="124">
        <f t="shared" ref="DK539:DK557" si="87">MINA(DD539:DJ539)</f>
        <v>-38.393903868698544</v>
      </c>
      <c r="DL539" s="124">
        <f t="shared" ref="DL539:DL557" si="88">MAXA(DD539:DJ539)</f>
        <v>-34</v>
      </c>
      <c r="DM539" s="118">
        <f t="shared" ref="DM539:DM557" si="89">ABS((DL539-DK539)/DN539)</f>
        <v>0.12512517598463363</v>
      </c>
      <c r="DN539" s="124">
        <f>A!G596</f>
        <v>-35.116065445040022</v>
      </c>
      <c r="DO539" s="124">
        <f>A!H596</f>
        <v>-35.400000000000091</v>
      </c>
      <c r="DP539" s="125">
        <f>A!I596</f>
        <v>-35.099999999999909</v>
      </c>
      <c r="DQ539" s="233"/>
      <c r="DR539" s="301" t="str">
        <f>A!L596</f>
        <v/>
      </c>
      <c r="DS539" s="2"/>
    </row>
    <row r="540" spans="2:123" customFormat="false" ht="9.75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58"/>
      <c r="AJ540" s="164"/>
      <c r="AK540" s="164"/>
      <c r="AL540" s="164"/>
      <c r="AM540" s="164"/>
      <c r="AN540" s="164"/>
      <c r="AO540" s="165"/>
      <c r="AP540" s="164"/>
      <c r="AQ540" s="164"/>
      <c r="AR540" s="164"/>
      <c r="AS540" s="159"/>
      <c r="AT540" s="158"/>
      <c r="AU540" s="164"/>
      <c r="AV540" s="164"/>
      <c r="AW540" s="164"/>
      <c r="AX540" s="164"/>
      <c r="AY540" s="164"/>
      <c r="AZ540" s="165"/>
      <c r="BA540" s="164"/>
      <c r="BB540" s="164"/>
      <c r="BC540" s="2"/>
      <c r="BD540" s="2"/>
      <c r="BE540" s="2"/>
      <c r="BF540" s="14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107" t="s">
        <v>333</v>
      </c>
      <c r="CM540" s="124">
        <f>A!J537</f>
        <v>-11</v>
      </c>
      <c r="CN540" s="124">
        <f>A!D537</f>
        <v>-12</v>
      </c>
      <c r="CO540" s="124">
        <f>A!C537</f>
        <v>-23.335999999999999</v>
      </c>
      <c r="CP540" s="124">
        <f>A!B537</f>
        <v>-12</v>
      </c>
      <c r="CQ540" s="124">
        <f>A!K537</f>
        <v>-11.154002300000187</v>
      </c>
      <c r="CR540" s="124">
        <f>A!E537</f>
        <v>-11.014752000003995</v>
      </c>
      <c r="CS540" s="125">
        <f>A!F537</f>
        <v>-11.159203000000005</v>
      </c>
      <c r="CT540" s="124">
        <f t="shared" si="84"/>
        <v>-23.335999999999999</v>
      </c>
      <c r="CU540" s="124">
        <f t="shared" si="85"/>
        <v>-11</v>
      </c>
      <c r="CV540" s="118">
        <f t="shared" si="86"/>
        <v>1.0996362113866558</v>
      </c>
      <c r="CW540" s="124">
        <f>A!G537</f>
        <v>-11.218255521472997</v>
      </c>
      <c r="CX540" s="124">
        <f>A!H537</f>
        <v>-11</v>
      </c>
      <c r="CY540" s="125">
        <f>A!I537</f>
        <v>-11</v>
      </c>
      <c r="CZ540" s="171"/>
      <c r="DA540" s="301" t="str">
        <f>A!L537</f>
        <v/>
      </c>
      <c r="DB540" s="171"/>
      <c r="DC540" s="107" t="s">
        <v>78</v>
      </c>
      <c r="DD540" s="124">
        <f>A!J597</f>
        <v>-16</v>
      </c>
      <c r="DE540" s="124">
        <f>A!D597</f>
        <v>-17</v>
      </c>
      <c r="DF540" s="124">
        <f>A!C597</f>
        <v>-40.099999999999909</v>
      </c>
      <c r="DG540" s="124">
        <f>A!B597</f>
        <v>-16.412661195779492</v>
      </c>
      <c r="DH540" s="124">
        <f>A!K597</f>
        <v>-16.163457222222405</v>
      </c>
      <c r="DI540" s="124">
        <f>A!E597</f>
        <v>-16.181760000059967</v>
      </c>
      <c r="DJ540" s="125">
        <f>A!F597</f>
        <v>-16.425710000000436</v>
      </c>
      <c r="DK540" s="124">
        <f t="shared" si="87"/>
        <v>-40.099999999999909</v>
      </c>
      <c r="DL540" s="124">
        <f t="shared" si="88"/>
        <v>-16</v>
      </c>
      <c r="DM540" s="118">
        <f t="shared" si="89"/>
        <v>1.4747438952606386</v>
      </c>
      <c r="DN540" s="124">
        <f>A!G597</f>
        <v>-16.341820486560209</v>
      </c>
      <c r="DO540" s="124">
        <f>A!H597</f>
        <v>-16.199999999999818</v>
      </c>
      <c r="DP540" s="125">
        <f>A!I597</f>
        <v>-16.800000000000182</v>
      </c>
      <c r="DQ540" s="233"/>
      <c r="DR540" s="301" t="str">
        <f>A!L597</f>
        <v/>
      </c>
      <c r="DS540" s="2"/>
    </row>
    <row r="541" spans="2:123" customFormat="false" ht="9.75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58"/>
      <c r="AJ541" s="164"/>
      <c r="AK541" s="164"/>
      <c r="AL541" s="164"/>
      <c r="AM541" s="164"/>
      <c r="AN541" s="164"/>
      <c r="AO541" s="165"/>
      <c r="AP541" s="164"/>
      <c r="AQ541" s="164"/>
      <c r="AR541" s="164"/>
      <c r="AS541" s="159"/>
      <c r="AT541" s="158"/>
      <c r="AU541" s="164"/>
      <c r="AV541" s="164"/>
      <c r="AW541" s="164"/>
      <c r="AX541" s="164"/>
      <c r="AY541" s="164"/>
      <c r="AZ541" s="165"/>
      <c r="BA541" s="164"/>
      <c r="BB541" s="164"/>
      <c r="BC541" s="2"/>
      <c r="BD541" s="2"/>
      <c r="BE541" s="2"/>
      <c r="BF541" s="14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107" t="s">
        <v>334</v>
      </c>
      <c r="CM541" s="124">
        <f>A!J538</f>
        <v>-27</v>
      </c>
      <c r="CN541" s="124">
        <f>A!D538</f>
        <v>-27</v>
      </c>
      <c r="CO541" s="124">
        <f>A!C538</f>
        <v>-35.603999999999999</v>
      </c>
      <c r="CP541" s="124">
        <f>A!B538</f>
        <v>-31</v>
      </c>
      <c r="CQ541" s="124">
        <f>A!K538</f>
        <v>-27.168749299999973</v>
      </c>
      <c r="CR541" s="124">
        <f>A!E538</f>
        <v>-26.977440000003</v>
      </c>
      <c r="CS541" s="125">
        <f>A!F538</f>
        <v>-26.862735000000995</v>
      </c>
      <c r="CT541" s="124">
        <f t="shared" si="84"/>
        <v>-35.603999999999999</v>
      </c>
      <c r="CU541" s="124">
        <f t="shared" si="85"/>
        <v>-26.862735000000995</v>
      </c>
      <c r="CV541" s="118">
        <f t="shared" si="86"/>
        <v>0.32206977074342996</v>
      </c>
      <c r="CW541" s="124">
        <f>A!G538</f>
        <v>-27.140904841275983</v>
      </c>
      <c r="CX541" s="124">
        <f>A!H538</f>
        <v>-27.199999999999989</v>
      </c>
      <c r="CY541" s="125">
        <f>A!I538</f>
        <v>-27.099999999999994</v>
      </c>
      <c r="CZ541" s="171"/>
      <c r="DA541" s="301" t="str">
        <f>A!L538</f>
        <v/>
      </c>
      <c r="DB541" s="171"/>
      <c r="DC541" s="107" t="s">
        <v>79</v>
      </c>
      <c r="DD541" s="124">
        <f>A!J598</f>
        <v>-51</v>
      </c>
      <c r="DE541" s="124">
        <f>A!D598</f>
        <v>-51</v>
      </c>
      <c r="DF541" s="124">
        <f>A!C598</f>
        <v>-77.989999999999782</v>
      </c>
      <c r="DG541" s="124">
        <f>A!B598</f>
        <v>-54.806565064478036</v>
      </c>
      <c r="DH541" s="124">
        <f>A!K598</f>
        <v>-50.743121111111577</v>
      </c>
      <c r="DI541" s="124">
        <f>A!E598</f>
        <v>-51.307200000080229</v>
      </c>
      <c r="DJ541" s="125">
        <f>A!F598</f>
        <v>-51.138610000049994</v>
      </c>
      <c r="DK541" s="124">
        <f t="shared" si="87"/>
        <v>-77.989999999999782</v>
      </c>
      <c r="DL541" s="124">
        <f t="shared" si="88"/>
        <v>-50.743121111111577</v>
      </c>
      <c r="DM541" s="118">
        <f t="shared" si="89"/>
        <v>0.52949860639641877</v>
      </c>
      <c r="DN541" s="124">
        <f>A!G598</f>
        <v>-51.457885931600231</v>
      </c>
      <c r="DO541" s="124">
        <f>A!H598</f>
        <v>-51.599999999999909</v>
      </c>
      <c r="DP541" s="125">
        <f>A!I598</f>
        <v>-51.900000000000091</v>
      </c>
      <c r="DQ541" s="233"/>
      <c r="DR541" s="301" t="str">
        <f>A!L598</f>
        <v/>
      </c>
      <c r="DS541" s="2"/>
    </row>
    <row r="542" spans="2:123" customFormat="false" ht="9.75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58"/>
      <c r="AJ542" s="164"/>
      <c r="AK542" s="164"/>
      <c r="AL542" s="164"/>
      <c r="AM542" s="164"/>
      <c r="AN542" s="164"/>
      <c r="AO542" s="165"/>
      <c r="AP542" s="164"/>
      <c r="AQ542" s="164"/>
      <c r="AR542" s="164"/>
      <c r="AS542" s="159"/>
      <c r="AT542" s="158"/>
      <c r="AU542" s="164"/>
      <c r="AV542" s="164"/>
      <c r="AW542" s="164"/>
      <c r="AX542" s="164"/>
      <c r="AY542" s="164"/>
      <c r="AZ542" s="165"/>
      <c r="BA542" s="164"/>
      <c r="BB542" s="164"/>
      <c r="BC542" s="2"/>
      <c r="BD542" s="2"/>
      <c r="BE542" s="2"/>
      <c r="BF542" s="14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107" t="s">
        <v>335</v>
      </c>
      <c r="CM542" s="124">
        <f>A!J539</f>
        <v>-134</v>
      </c>
      <c r="CN542" s="124">
        <f>A!D539</f>
        <v>-134</v>
      </c>
      <c r="CO542" s="124">
        <f>A!C539</f>
        <v>-136.869</v>
      </c>
      <c r="CP542" s="124">
        <f>A!B539</f>
        <v>-133</v>
      </c>
      <c r="CQ542" s="124">
        <f>A!K539</f>
        <v>-133.29759439999989</v>
      </c>
      <c r="CR542" s="124">
        <f>A!E539</f>
        <v>-133.38830400000091</v>
      </c>
      <c r="CS542" s="125">
        <f>A!F539</f>
        <v>-131.97358440000099</v>
      </c>
      <c r="CT542" s="124">
        <f t="shared" si="84"/>
        <v>-136.869</v>
      </c>
      <c r="CU542" s="124">
        <f t="shared" si="85"/>
        <v>-131.97358440000099</v>
      </c>
      <c r="CV542" s="118">
        <f t="shared" si="86"/>
        <v>3.6629724863646317E-2</v>
      </c>
      <c r="CW542" s="124">
        <f>A!G539</f>
        <v>-133.64598337066778</v>
      </c>
      <c r="CX542" s="124">
        <f>A!H539</f>
        <v>-133.79999999999998</v>
      </c>
      <c r="CY542" s="125">
        <f>A!I539</f>
        <v>-133.69999999999999</v>
      </c>
      <c r="CZ542" s="171"/>
      <c r="DA542" s="301" t="str">
        <f>A!L539</f>
        <v/>
      </c>
      <c r="DB542" s="171"/>
      <c r="DC542" s="107" t="s">
        <v>80</v>
      </c>
      <c r="DD542" s="124">
        <f>A!J599</f>
        <v>-3581</v>
      </c>
      <c r="DE542" s="124">
        <f>A!D599</f>
        <v>-3581</v>
      </c>
      <c r="DF542" s="124">
        <f>A!C599</f>
        <v>-3625.692</v>
      </c>
      <c r="DG542" s="124">
        <f>A!B599</f>
        <v>-3578.8393903868696</v>
      </c>
      <c r="DH542" s="124">
        <f>A!K599</f>
        <v>-3580.6443713888893</v>
      </c>
      <c r="DI542" s="124">
        <f>A!E599</f>
        <v>-3580.7513280000471</v>
      </c>
      <c r="DJ542" s="125">
        <f>A!F599</f>
        <v>-3578.1796410000388</v>
      </c>
      <c r="DK542" s="124">
        <f t="shared" si="87"/>
        <v>-3625.692</v>
      </c>
      <c r="DL542" s="124">
        <f t="shared" si="88"/>
        <v>-3578.1796410000388</v>
      </c>
      <c r="DM542" s="118">
        <f t="shared" si="89"/>
        <v>1.3267881120160493E-2</v>
      </c>
      <c r="DN542" s="124">
        <f>A!G599</f>
        <v>-3581.0057815310342</v>
      </c>
      <c r="DO542" s="124">
        <f>A!H599</f>
        <v>-3581.1</v>
      </c>
      <c r="DP542" s="125">
        <f>A!I599</f>
        <v>-3581.2000000000003</v>
      </c>
      <c r="DQ542" s="233"/>
      <c r="DR542" s="301" t="str">
        <f>A!L599</f>
        <v/>
      </c>
      <c r="DS542" s="2"/>
    </row>
    <row r="543" spans="2:123" customFormat="false" ht="9.75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58"/>
      <c r="AJ543" s="164"/>
      <c r="AK543" s="164"/>
      <c r="AL543" s="164"/>
      <c r="AM543" s="164"/>
      <c r="AN543" s="164"/>
      <c r="AO543" s="165"/>
      <c r="AP543" s="164"/>
      <c r="AQ543" s="164"/>
      <c r="AR543" s="164"/>
      <c r="AS543" s="159"/>
      <c r="AT543" s="158"/>
      <c r="AU543" s="164"/>
      <c r="AV543" s="164"/>
      <c r="AW543" s="164"/>
      <c r="AX543" s="164"/>
      <c r="AY543" s="164"/>
      <c r="AZ543" s="165"/>
      <c r="BA543" s="164"/>
      <c r="BB543" s="164"/>
      <c r="BC543" s="2"/>
      <c r="BD543" s="2"/>
      <c r="BE543" s="2"/>
      <c r="BF543" s="14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107" t="s">
        <v>336</v>
      </c>
      <c r="CM543" s="124">
        <f>A!J540</f>
        <v>-2</v>
      </c>
      <c r="CN543" s="124">
        <f>A!D540</f>
        <v>-2</v>
      </c>
      <c r="CO543" s="124">
        <f>A!C540</f>
        <v>-1.3690000000000007</v>
      </c>
      <c r="CP543" s="124">
        <f>A!B540</f>
        <v>-2</v>
      </c>
      <c r="CQ543" s="124">
        <f>A!K540</f>
        <v>-2.1552940500000002</v>
      </c>
      <c r="CR543" s="124">
        <f>A!E540</f>
        <v>-2.1503328000001289</v>
      </c>
      <c r="CS543" s="125">
        <f>A!F540</f>
        <v>-2.176105299999989</v>
      </c>
      <c r="CT543" s="124">
        <f t="shared" si="84"/>
        <v>-2.176105299999989</v>
      </c>
      <c r="CU543" s="124">
        <f t="shared" si="85"/>
        <v>-1.3690000000000007</v>
      </c>
      <c r="CV543" s="118">
        <f t="shared" si="86"/>
        <v>0.36793337475124144</v>
      </c>
      <c r="CW543" s="124">
        <f>A!G540</f>
        <v>-2.193618071602419</v>
      </c>
      <c r="CX543" s="124">
        <f>A!H540</f>
        <v>-2.2000000000000011</v>
      </c>
      <c r="CY543" s="125">
        <f>A!I540</f>
        <v>-2.2000000000000011</v>
      </c>
      <c r="CZ543" s="171"/>
      <c r="DA543" s="301" t="str">
        <f>A!L540</f>
        <v/>
      </c>
      <c r="DB543" s="171"/>
      <c r="DC543" s="107" t="s">
        <v>81</v>
      </c>
      <c r="DD543" s="124">
        <f>A!J600</f>
        <v>-21</v>
      </c>
      <c r="DE543" s="124">
        <f>A!D600</f>
        <v>-21</v>
      </c>
      <c r="DF543" s="124">
        <f>A!C600</f>
        <v>-20.24799999999999</v>
      </c>
      <c r="DG543" s="124">
        <f>A!B600</f>
        <v>-20.515826494724507</v>
      </c>
      <c r="DH543" s="124">
        <f>A!K600</f>
        <v>-20.718954999999994</v>
      </c>
      <c r="DI543" s="124">
        <f>A!E600</f>
        <v>-21.310464000003009</v>
      </c>
      <c r="DJ543" s="125">
        <f>A!F600</f>
        <v>-21.205162999999999</v>
      </c>
      <c r="DK543" s="124">
        <f t="shared" si="87"/>
        <v>-21.310464000003009</v>
      </c>
      <c r="DL543" s="124">
        <f t="shared" si="88"/>
        <v>-20.24799999999999</v>
      </c>
      <c r="DM543" s="118">
        <f t="shared" si="89"/>
        <v>4.9678126130758046E-2</v>
      </c>
      <c r="DN543" s="124">
        <f>A!G600</f>
        <v>-21.386958058895004</v>
      </c>
      <c r="DO543" s="124">
        <f>A!H600</f>
        <v>-21.400000000000006</v>
      </c>
      <c r="DP543" s="125">
        <f>A!I600</f>
        <v>-21.899999999999977</v>
      </c>
      <c r="DQ543" s="233"/>
      <c r="DR543" s="301" t="str">
        <f>A!L600</f>
        <v/>
      </c>
      <c r="DS543" s="2"/>
    </row>
    <row r="544" spans="2:123" customFormat="false" ht="9.75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58"/>
      <c r="AJ544" s="164"/>
      <c r="AK544" s="164"/>
      <c r="AL544" s="164"/>
      <c r="AM544" s="164"/>
      <c r="AN544" s="164"/>
      <c r="AO544" s="165"/>
      <c r="AP544" s="164"/>
      <c r="AQ544" s="164"/>
      <c r="AR544" s="164"/>
      <c r="AS544" s="159"/>
      <c r="AT544" s="158"/>
      <c r="AU544" s="164"/>
      <c r="AV544" s="164"/>
      <c r="AW544" s="164"/>
      <c r="AX544" s="164"/>
      <c r="AY544" s="164"/>
      <c r="AZ544" s="165"/>
      <c r="BA544" s="164"/>
      <c r="BB544" s="164"/>
      <c r="BC544" s="2"/>
      <c r="BD544" s="2"/>
      <c r="BE544" s="2"/>
      <c r="BF544" s="14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107" t="s">
        <v>337</v>
      </c>
      <c r="CM544" s="124">
        <f>A!J541</f>
        <v>-120</v>
      </c>
      <c r="CN544" s="124">
        <f>A!D541</f>
        <v>-121</v>
      </c>
      <c r="CO544" s="124">
        <f>A!C541</f>
        <v>-125.97</v>
      </c>
      <c r="CP544" s="124">
        <f>A!B541</f>
        <v>-116</v>
      </c>
      <c r="CQ544" s="124">
        <f>A!K541</f>
        <v>-119.43814145000012</v>
      </c>
      <c r="CR544" s="124">
        <f>A!E541</f>
        <v>-119.57594880000202</v>
      </c>
      <c r="CS544" s="125">
        <f>A!F541</f>
        <v>-118.44615769999999</v>
      </c>
      <c r="CT544" s="124">
        <f t="shared" si="84"/>
        <v>-125.97</v>
      </c>
      <c r="CU544" s="124">
        <f t="shared" si="85"/>
        <v>-116</v>
      </c>
      <c r="CV544" s="118">
        <f t="shared" si="86"/>
        <v>8.3140872274822059E-2</v>
      </c>
      <c r="CW544" s="124">
        <f>A!G541</f>
        <v>-119.91695212246722</v>
      </c>
      <c r="CX544" s="124">
        <f>A!H541</f>
        <v>-119.80000000000001</v>
      </c>
      <c r="CY544" s="125">
        <f>A!I541</f>
        <v>-119.80000000000001</v>
      </c>
      <c r="CZ544" s="171"/>
      <c r="DA544" s="301" t="str">
        <f>A!L541</f>
        <v/>
      </c>
      <c r="DB544" s="171"/>
      <c r="DC544" s="107" t="s">
        <v>82</v>
      </c>
      <c r="DD544" s="124">
        <f>A!J601</f>
        <v>-3567</v>
      </c>
      <c r="DE544" s="124">
        <f>A!D601</f>
        <v>-3568</v>
      </c>
      <c r="DF544" s="124">
        <f>A!C601</f>
        <v>-3608.0499999999997</v>
      </c>
      <c r="DG544" s="124">
        <f>A!B601</f>
        <v>-3560.9613130128955</v>
      </c>
      <c r="DH544" s="124">
        <f>A!K601</f>
        <v>-3566.7836625</v>
      </c>
      <c r="DI544" s="124">
        <f>A!E601</f>
        <v>-3566.9363520000297</v>
      </c>
      <c r="DJ544" s="125">
        <f>A!F601</f>
        <v>-3564.6719039999894</v>
      </c>
      <c r="DK544" s="124">
        <f t="shared" si="87"/>
        <v>-3608.0499999999997</v>
      </c>
      <c r="DL544" s="124">
        <f t="shared" si="88"/>
        <v>-3560.9613130128955</v>
      </c>
      <c r="DM544" s="118">
        <f t="shared" si="89"/>
        <v>1.3200177975651924E-2</v>
      </c>
      <c r="DN544" s="124">
        <f>A!G601</f>
        <v>-3567.2766741448891</v>
      </c>
      <c r="DO544" s="124">
        <f>A!H601</f>
        <v>-3567.1</v>
      </c>
      <c r="DP544" s="125">
        <f>A!I601</f>
        <v>-3568</v>
      </c>
      <c r="DQ544" s="233"/>
      <c r="DR544" s="301" t="str">
        <f>A!L601</f>
        <v/>
      </c>
      <c r="DS544" s="2"/>
    </row>
    <row r="545" spans="2:123" customFormat="false" ht="9.75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58"/>
      <c r="AJ545" s="164"/>
      <c r="AK545" s="164"/>
      <c r="AL545" s="164"/>
      <c r="AM545" s="164"/>
      <c r="AN545" s="164"/>
      <c r="AO545" s="165"/>
      <c r="AP545" s="164"/>
      <c r="AQ545" s="164"/>
      <c r="AR545" s="164"/>
      <c r="AS545" s="159"/>
      <c r="AT545" s="158"/>
      <c r="AU545" s="164"/>
      <c r="AV545" s="164"/>
      <c r="AW545" s="164"/>
      <c r="AX545" s="164"/>
      <c r="AY545" s="164"/>
      <c r="AZ545" s="165"/>
      <c r="BA545" s="164"/>
      <c r="BB545" s="164"/>
      <c r="BC545" s="2"/>
      <c r="BD545" s="2"/>
      <c r="BE545" s="2"/>
      <c r="BF545" s="14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107" t="s">
        <v>338</v>
      </c>
      <c r="CM545" s="124">
        <f>A!J542</f>
        <v>13</v>
      </c>
      <c r="CN545" s="124">
        <f>A!D542</f>
        <v>12</v>
      </c>
      <c r="CO545" s="124">
        <f>A!C542</f>
        <v>0</v>
      </c>
      <c r="CP545" s="124">
        <f>A!B542</f>
        <v>14</v>
      </c>
      <c r="CQ545" s="124">
        <f>A!K542</f>
        <v>12.711001599999875</v>
      </c>
      <c r="CR545" s="124">
        <f>A!E542</f>
        <v>13.187327999997009</v>
      </c>
      <c r="CS545" s="125">
        <f>A!F542</f>
        <v>12.744582000000008</v>
      </c>
      <c r="CT545" s="124">
        <f t="shared" si="84"/>
        <v>0</v>
      </c>
      <c r="CU545" s="124">
        <f t="shared" si="85"/>
        <v>14</v>
      </c>
      <c r="CV545" s="118">
        <f t="shared" si="86"/>
        <v>1.0695950400157126</v>
      </c>
      <c r="CW545" s="124">
        <f>A!G542</f>
        <v>13.089065932648992</v>
      </c>
      <c r="CX545" s="124">
        <f>A!H542</f>
        <v>13.199999999999989</v>
      </c>
      <c r="CY545" s="125">
        <f>A!I542</f>
        <v>13.199999999999989</v>
      </c>
      <c r="CZ545" s="171"/>
      <c r="DA545" s="301" t="str">
        <f>A!L542</f>
        <v/>
      </c>
      <c r="DB545" s="171"/>
      <c r="DC545" s="107" t="s">
        <v>83</v>
      </c>
      <c r="DD545" s="124">
        <f>A!J602</f>
        <v>13</v>
      </c>
      <c r="DE545" s="124">
        <f>A!D602</f>
        <v>12</v>
      </c>
      <c r="DF545" s="124">
        <f>A!C602</f>
        <v>0</v>
      </c>
      <c r="DG545" s="124">
        <f>A!B602</f>
        <v>30.480656506448213</v>
      </c>
      <c r="DH545" s="124">
        <f>A!K602</f>
        <v>12.961818333333667</v>
      </c>
      <c r="DI545" s="124">
        <f>A!E602</f>
        <v>13.184640000009949</v>
      </c>
      <c r="DJ545" s="125">
        <f>A!F602</f>
        <v>12.585410000009688</v>
      </c>
      <c r="DK545" s="124">
        <f t="shared" si="87"/>
        <v>0</v>
      </c>
      <c r="DL545" s="124">
        <f t="shared" si="88"/>
        <v>30.480656506448213</v>
      </c>
      <c r="DM545" s="118">
        <f t="shared" si="89"/>
        <v>2.3289033228406453</v>
      </c>
      <c r="DN545" s="124">
        <f>A!G602</f>
        <v>13.087987039869859</v>
      </c>
      <c r="DO545" s="124">
        <f>A!H602</f>
        <v>13.199999999999818</v>
      </c>
      <c r="DP545" s="125">
        <f>A!I602</f>
        <v>13.699999999999818</v>
      </c>
      <c r="DQ545" s="233"/>
      <c r="DR545" s="301" t="str">
        <f>A!L602</f>
        <v/>
      </c>
      <c r="DS545" s="2"/>
    </row>
    <row r="546" spans="2:123" customFormat="false" ht="9.75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58"/>
      <c r="AJ546" s="164"/>
      <c r="AK546" s="164"/>
      <c r="AL546" s="164"/>
      <c r="AM546" s="164"/>
      <c r="AN546" s="164"/>
      <c r="AO546" s="165"/>
      <c r="AP546" s="164"/>
      <c r="AQ546" s="164"/>
      <c r="AR546" s="164"/>
      <c r="AS546" s="159"/>
      <c r="AT546" s="158"/>
      <c r="AU546" s="164"/>
      <c r="AV546" s="164"/>
      <c r="AW546" s="164"/>
      <c r="AX546" s="164"/>
      <c r="AY546" s="164"/>
      <c r="AZ546" s="165"/>
      <c r="BA546" s="164"/>
      <c r="BB546" s="164"/>
      <c r="BC546" s="2"/>
      <c r="BD546" s="2"/>
      <c r="BE546" s="2"/>
      <c r="BF546" s="14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107" t="s">
        <v>339</v>
      </c>
      <c r="CM546" s="124">
        <f>A!J543</f>
        <v>-12</v>
      </c>
      <c r="CN546" s="124">
        <f>A!D543</f>
        <v>-12</v>
      </c>
      <c r="CO546" s="124">
        <f>A!C543</f>
        <v>-13.864999999999995</v>
      </c>
      <c r="CP546" s="124">
        <f>A!B543</f>
        <v>-15</v>
      </c>
      <c r="CQ546" s="124">
        <f>A!K543</f>
        <v>-11.973239600000028</v>
      </c>
      <c r="CR546" s="124">
        <f>A!E543</f>
        <v>-11.761343999996996</v>
      </c>
      <c r="CS546" s="125">
        <f>A!F543</f>
        <v>-11.117300999999998</v>
      </c>
      <c r="CT546" s="124">
        <f t="shared" si="84"/>
        <v>-15</v>
      </c>
      <c r="CU546" s="124">
        <f t="shared" si="85"/>
        <v>-11.117300999999998</v>
      </c>
      <c r="CV546" s="118">
        <f t="shared" si="86"/>
        <v>0.32598560090707757</v>
      </c>
      <c r="CW546" s="124">
        <f>A!G543</f>
        <v>-11.910645713172983</v>
      </c>
      <c r="CX546" s="124">
        <f>A!H543</f>
        <v>-11.900000000000006</v>
      </c>
      <c r="CY546" s="125">
        <f>A!I543</f>
        <v>-11.900000000000006</v>
      </c>
      <c r="CZ546" s="171"/>
      <c r="DA546" s="301" t="str">
        <f>A!L543</f>
        <v/>
      </c>
      <c r="DB546" s="171"/>
      <c r="DC546" s="107" t="s">
        <v>84</v>
      </c>
      <c r="DD546" s="124">
        <f>A!J603</f>
        <v>-17</v>
      </c>
      <c r="DE546" s="124">
        <f>A!D603</f>
        <v>-17</v>
      </c>
      <c r="DF546" s="124">
        <f>A!C603</f>
        <v>-26.402000000000044</v>
      </c>
      <c r="DG546" s="124">
        <f>A!B603</f>
        <v>-16.998827667057867</v>
      </c>
      <c r="DH546" s="124">
        <f>A!K603</f>
        <v>-16.990208888889356</v>
      </c>
      <c r="DI546" s="124">
        <f>A!E603</f>
        <v>-16.927680000089822</v>
      </c>
      <c r="DJ546" s="125">
        <f>A!F603</f>
        <v>-16.134790000010071</v>
      </c>
      <c r="DK546" s="124">
        <f t="shared" si="87"/>
        <v>-26.402000000000044</v>
      </c>
      <c r="DL546" s="124">
        <f t="shared" si="88"/>
        <v>-16.134790000010071</v>
      </c>
      <c r="DM546" s="118">
        <f t="shared" si="89"/>
        <v>0.60301506479826228</v>
      </c>
      <c r="DN546" s="124">
        <f>A!G603</f>
        <v>-17.026456882009825</v>
      </c>
      <c r="DO546" s="124">
        <f>A!H603</f>
        <v>-17.099999999999909</v>
      </c>
      <c r="DP546" s="125">
        <f>A!I603</f>
        <v>-18.199999999999818</v>
      </c>
      <c r="DQ546" s="233"/>
      <c r="DR546" s="301" t="str">
        <f>A!L603</f>
        <v/>
      </c>
      <c r="DS546" s="2"/>
    </row>
    <row r="547" spans="2:123" customFormat="false" ht="9.75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58"/>
      <c r="AJ547" s="164"/>
      <c r="AK547" s="164"/>
      <c r="AL547" s="164"/>
      <c r="AM547" s="164"/>
      <c r="AN547" s="164"/>
      <c r="AO547" s="165"/>
      <c r="AP547" s="164"/>
      <c r="AQ547" s="164"/>
      <c r="AR547" s="164"/>
      <c r="AS547" s="159"/>
      <c r="AT547" s="158"/>
      <c r="AU547" s="164"/>
      <c r="AV547" s="164"/>
      <c r="AW547" s="164"/>
      <c r="AX547" s="164"/>
      <c r="AY547" s="164"/>
      <c r="AZ547" s="165"/>
      <c r="BA547" s="164"/>
      <c r="BB547" s="164"/>
      <c r="BC547" s="2"/>
      <c r="BD547" s="2"/>
      <c r="BE547" s="2"/>
      <c r="BF547" s="14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107" t="s">
        <v>340</v>
      </c>
      <c r="CM547" s="124">
        <f>A!J544</f>
        <v>20</v>
      </c>
      <c r="CN547" s="124">
        <f>A!D544</f>
        <v>21</v>
      </c>
      <c r="CO547" s="124">
        <f>A!C544</f>
        <v>22.625999999999991</v>
      </c>
      <c r="CP547" s="124">
        <f>A!B544</f>
        <v>24</v>
      </c>
      <c r="CQ547" s="124">
        <f>A!K544</f>
        <v>20.260345600000051</v>
      </c>
      <c r="CR547" s="124">
        <f>A!E544</f>
        <v>20.246015999997979</v>
      </c>
      <c r="CS547" s="125">
        <f>A!F544</f>
        <v>19.68973299999999</v>
      </c>
      <c r="CT547" s="124">
        <f t="shared" si="84"/>
        <v>19.68973299999999</v>
      </c>
      <c r="CU547" s="124">
        <f t="shared" si="85"/>
        <v>24</v>
      </c>
      <c r="CV547" s="118">
        <f t="shared" si="86"/>
        <v>0.21781436745323263</v>
      </c>
      <c r="CW547" s="124">
        <f>A!G544</f>
        <v>19.788717568989</v>
      </c>
      <c r="CX547" s="124">
        <f>A!H544</f>
        <v>20.100000000000023</v>
      </c>
      <c r="CY547" s="125">
        <f>A!I544</f>
        <v>20.100000000000023</v>
      </c>
      <c r="CZ547" s="171"/>
      <c r="DA547" s="301" t="str">
        <f>A!L544</f>
        <v/>
      </c>
      <c r="DB547" s="171"/>
      <c r="DC547" s="107" t="s">
        <v>85</v>
      </c>
      <c r="DD547" s="124">
        <f>A!J604</f>
        <v>37</v>
      </c>
      <c r="DE547" s="124">
        <f>A!D604</f>
        <v>37</v>
      </c>
      <c r="DF547" s="124">
        <f>A!C604</f>
        <v>51.079999999999927</v>
      </c>
      <c r="DG547" s="124">
        <f>A!B604</f>
        <v>39.566236811254839</v>
      </c>
      <c r="DH547" s="124">
        <f>A!K604</f>
        <v>36.455813888889224</v>
      </c>
      <c r="DI547" s="124">
        <f>A!E604</f>
        <v>37.000320000030115</v>
      </c>
      <c r="DJ547" s="125">
        <f>A!F604</f>
        <v>36.224830000010115</v>
      </c>
      <c r="DK547" s="124">
        <f t="shared" si="87"/>
        <v>36.224830000010115</v>
      </c>
      <c r="DL547" s="124">
        <f t="shared" si="88"/>
        <v>51.079999999999927</v>
      </c>
      <c r="DM547" s="118">
        <f t="shared" si="89"/>
        <v>0.4075806010003184</v>
      </c>
      <c r="DN547" s="124">
        <f>A!G604</f>
        <v>36.447195876180103</v>
      </c>
      <c r="DO547" s="124">
        <f>A!H604</f>
        <v>37</v>
      </c>
      <c r="DP547" s="125">
        <f>A!I604</f>
        <v>37.799999999999727</v>
      </c>
      <c r="DQ547" s="233"/>
      <c r="DR547" s="301" t="str">
        <f>A!L604</f>
        <v/>
      </c>
      <c r="DS547" s="2"/>
    </row>
    <row r="548" spans="2:123" customFormat="false" ht="9.75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58"/>
      <c r="AJ548" s="164"/>
      <c r="AK548" s="164"/>
      <c r="AL548" s="164"/>
      <c r="AM548" s="164"/>
      <c r="AN548" s="164"/>
      <c r="AO548" s="165"/>
      <c r="AP548" s="164"/>
      <c r="AQ548" s="164"/>
      <c r="AR548" s="164"/>
      <c r="AS548" s="159"/>
      <c r="AT548" s="158"/>
      <c r="AU548" s="164"/>
      <c r="AV548" s="164"/>
      <c r="AW548" s="164"/>
      <c r="AX548" s="164"/>
      <c r="AY548" s="164"/>
      <c r="AZ548" s="165"/>
      <c r="BA548" s="164"/>
      <c r="BB548" s="164"/>
      <c r="BC548" s="2"/>
      <c r="BD548" s="2"/>
      <c r="BE548" s="2"/>
      <c r="BF548" s="14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107" t="s">
        <v>341</v>
      </c>
      <c r="CM548" s="124">
        <f>A!J545</f>
        <v>-68</v>
      </c>
      <c r="CN548" s="124">
        <f>A!D545</f>
        <v>-68</v>
      </c>
      <c r="CO548" s="124">
        <f>A!C545</f>
        <v>-71.594999999999999</v>
      </c>
      <c r="CP548" s="124">
        <f>A!B545</f>
        <v>-73</v>
      </c>
      <c r="CQ548" s="124">
        <f>A!K545</f>
        <v>-67.239943899999929</v>
      </c>
      <c r="CR548" s="124">
        <f>A!E545</f>
        <v>-67.714079999999697</v>
      </c>
      <c r="CS548" s="125">
        <f>A!F545</f>
        <v>-66.426131000000311</v>
      </c>
      <c r="CT548" s="124">
        <f t="shared" si="84"/>
        <v>-73</v>
      </c>
      <c r="CU548" s="124">
        <f t="shared" si="85"/>
        <v>-66.426131000000311</v>
      </c>
      <c r="CV548" s="118">
        <f t="shared" si="86"/>
        <v>9.7205694631213702E-2</v>
      </c>
      <c r="CW548" s="124">
        <f>A!G545</f>
        <v>-67.628434989741393</v>
      </c>
      <c r="CX548" s="124">
        <f>A!H545</f>
        <v>-67.899999999999991</v>
      </c>
      <c r="CY548" s="125">
        <f>A!I545</f>
        <v>-67.899999999999991</v>
      </c>
      <c r="CZ548" s="171"/>
      <c r="DA548" s="301" t="str">
        <f>A!L545</f>
        <v/>
      </c>
      <c r="DB548" s="171"/>
      <c r="DC548" s="107" t="s">
        <v>86</v>
      </c>
      <c r="DD548" s="124">
        <f>A!J605</f>
        <v>-2285</v>
      </c>
      <c r="DE548" s="124">
        <f>A!D605</f>
        <v>-2285</v>
      </c>
      <c r="DF548" s="124">
        <f>A!C605</f>
        <v>-2316.723</v>
      </c>
      <c r="DG548" s="124">
        <f>A!B605</f>
        <v>-2288.393903868699</v>
      </c>
      <c r="DH548" s="124">
        <f>A!K605</f>
        <v>-2284.8059611111116</v>
      </c>
      <c r="DI548" s="124">
        <f>A!E605</f>
        <v>-2285.3107200000195</v>
      </c>
      <c r="DJ548" s="125">
        <f>A!F605</f>
        <v>-2283.3986100000002</v>
      </c>
      <c r="DK548" s="124">
        <f t="shared" si="87"/>
        <v>-2316.723</v>
      </c>
      <c r="DL548" s="124">
        <f t="shared" si="88"/>
        <v>-2283.3986100000002</v>
      </c>
      <c r="DM548" s="118">
        <f t="shared" si="89"/>
        <v>1.4582032971731679E-2</v>
      </c>
      <c r="DN548" s="124">
        <f>A!G605</f>
        <v>-2285.30480383644</v>
      </c>
      <c r="DO548" s="124">
        <f>A!H605</f>
        <v>-2285.5</v>
      </c>
      <c r="DP548" s="125">
        <f>A!I605</f>
        <v>-2285.9</v>
      </c>
      <c r="DQ548" s="233"/>
      <c r="DR548" s="301" t="str">
        <f>A!L605</f>
        <v/>
      </c>
      <c r="DS548" s="2"/>
    </row>
    <row r="549" spans="2:123" customFormat="false" ht="9.75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58"/>
      <c r="AJ549" s="164"/>
      <c r="AK549" s="164"/>
      <c r="AL549" s="164"/>
      <c r="AM549" s="164"/>
      <c r="AN549" s="164"/>
      <c r="AO549" s="165"/>
      <c r="AP549" s="164"/>
      <c r="AQ549" s="164"/>
      <c r="AR549" s="164"/>
      <c r="AS549" s="159"/>
      <c r="AT549" s="158"/>
      <c r="AU549" s="164"/>
      <c r="AV549" s="164"/>
      <c r="AW549" s="164"/>
      <c r="AX549" s="164"/>
      <c r="AY549" s="164"/>
      <c r="AZ549" s="165"/>
      <c r="BA549" s="164"/>
      <c r="BB549" s="164"/>
      <c r="BC549" s="2"/>
      <c r="BD549" s="2"/>
      <c r="BE549" s="2"/>
      <c r="BF549" s="14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107" t="s">
        <v>342</v>
      </c>
      <c r="CM549" s="124">
        <f>A!J546</f>
        <v>-23</v>
      </c>
      <c r="CN549" s="124">
        <f>A!D546</f>
        <v>-22</v>
      </c>
      <c r="CO549" s="124">
        <f>A!C546</f>
        <v>-22.103999999999999</v>
      </c>
      <c r="CP549" s="124">
        <f>A!B546</f>
        <v>-24</v>
      </c>
      <c r="CQ549" s="124">
        <f>A!K546</f>
        <v>-21.866322499999868</v>
      </c>
      <c r="CR549" s="124">
        <f>A!E546</f>
        <v>-22.385663999998002</v>
      </c>
      <c r="CS549" s="125">
        <f>A!F546</f>
        <v>-21.274864000000008</v>
      </c>
      <c r="CT549" s="124">
        <f t="shared" si="84"/>
        <v>-24</v>
      </c>
      <c r="CU549" s="124">
        <f t="shared" si="85"/>
        <v>-21.274864000000008</v>
      </c>
      <c r="CV549" s="118">
        <f t="shared" si="86"/>
        <v>0.12140072581769513</v>
      </c>
      <c r="CW549" s="124">
        <f>A!G546</f>
        <v>-22.447444046523003</v>
      </c>
      <c r="CX549" s="124">
        <f>A!H546</f>
        <v>-22.5</v>
      </c>
      <c r="CY549" s="125">
        <f>A!I546</f>
        <v>-22.599999999999994</v>
      </c>
      <c r="CZ549" s="171"/>
      <c r="DA549" s="301" t="str">
        <f>A!L546</f>
        <v/>
      </c>
      <c r="DB549" s="171"/>
      <c r="DC549" s="107" t="s">
        <v>87</v>
      </c>
      <c r="DD549" s="124">
        <f>A!J606</f>
        <v>-2241</v>
      </c>
      <c r="DE549" s="124">
        <f>A!D606</f>
        <v>-2240</v>
      </c>
      <c r="DF549" s="124">
        <f>A!C606</f>
        <v>-2250.3959999999997</v>
      </c>
      <c r="DG549" s="124">
        <f>A!B606</f>
        <v>-2179.3669402110199</v>
      </c>
      <c r="DH549" s="124">
        <f>A!K606</f>
        <v>-2238.6808327777781</v>
      </c>
      <c r="DI549" s="124">
        <f>A!E606</f>
        <v>-2239.9843200000196</v>
      </c>
      <c r="DJ549" s="125">
        <f>A!F606</f>
        <v>-2238.5215200000002</v>
      </c>
      <c r="DK549" s="124">
        <f t="shared" si="87"/>
        <v>-2250.3959999999997</v>
      </c>
      <c r="DL549" s="124">
        <f t="shared" si="88"/>
        <v>-2179.3669402110199</v>
      </c>
      <c r="DM549" s="118">
        <f t="shared" si="89"/>
        <v>3.1701788407691549E-2</v>
      </c>
      <c r="DN549" s="124">
        <f>A!G606</f>
        <v>-2240.5379430185899</v>
      </c>
      <c r="DO549" s="124">
        <f>A!H606</f>
        <v>-2240.1</v>
      </c>
      <c r="DP549" s="125">
        <f>A!I606</f>
        <v>-2241.3000000000002</v>
      </c>
      <c r="DQ549" s="233"/>
      <c r="DR549" s="301" t="str">
        <f>A!L606</f>
        <v/>
      </c>
      <c r="DS549" s="2"/>
    </row>
    <row r="550" spans="2:123" customFormat="false" ht="9.75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58"/>
      <c r="AJ550" s="164"/>
      <c r="AK550" s="164"/>
      <c r="AL550" s="164"/>
      <c r="AM550" s="164"/>
      <c r="AN550" s="164"/>
      <c r="AO550" s="165"/>
      <c r="AP550" s="164"/>
      <c r="AQ550" s="164"/>
      <c r="AR550" s="164"/>
      <c r="AS550" s="159"/>
      <c r="AT550" s="158"/>
      <c r="AU550" s="164"/>
      <c r="AV550" s="164"/>
      <c r="AW550" s="164"/>
      <c r="AX550" s="164"/>
      <c r="AY550" s="164"/>
      <c r="AZ550" s="165"/>
      <c r="BA550" s="164"/>
      <c r="BB550" s="164"/>
      <c r="BC550" s="2"/>
      <c r="BD550" s="2"/>
      <c r="BE550" s="2"/>
      <c r="BF550" s="14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107" t="s">
        <v>343</v>
      </c>
      <c r="CM550" s="124">
        <f>A!J547</f>
        <v>45</v>
      </c>
      <c r="CN550" s="124">
        <f>A!D547</f>
        <v>46</v>
      </c>
      <c r="CO550" s="124">
        <f>A!C547</f>
        <v>49.491</v>
      </c>
      <c r="CP550" s="124">
        <f>A!B547</f>
        <v>49</v>
      </c>
      <c r="CQ550" s="124">
        <f>A!K547</f>
        <v>45.373621400000061</v>
      </c>
      <c r="CR550" s="124">
        <f>A!E547</f>
        <v>45.328416000001695</v>
      </c>
      <c r="CS550" s="125">
        <f>A!F547</f>
        <v>45.151267000000303</v>
      </c>
      <c r="CT550" s="124">
        <f t="shared" si="84"/>
        <v>45</v>
      </c>
      <c r="CU550" s="124">
        <f t="shared" si="85"/>
        <v>49.491</v>
      </c>
      <c r="CV550" s="118">
        <f t="shared" si="86"/>
        <v>9.9400210270821715E-2</v>
      </c>
      <c r="CW550" s="124">
        <f>A!G547</f>
        <v>45.18099094321839</v>
      </c>
      <c r="CX550" s="124">
        <f>A!H547</f>
        <v>45.399999999999991</v>
      </c>
      <c r="CY550" s="125">
        <f>A!I547</f>
        <v>45.3</v>
      </c>
      <c r="CZ550" s="171"/>
      <c r="DA550" s="301" t="str">
        <f>A!L547</f>
        <v/>
      </c>
      <c r="DB550" s="171"/>
      <c r="DC550" s="107" t="s">
        <v>88</v>
      </c>
      <c r="DD550" s="124">
        <f>A!J607</f>
        <v>44</v>
      </c>
      <c r="DE550" s="124">
        <f>A!D607</f>
        <v>45</v>
      </c>
      <c r="DF550" s="124">
        <f>A!C607</f>
        <v>66.326999999999998</v>
      </c>
      <c r="DG550" s="124">
        <f>A!B607</f>
        <v>109.02696365767906</v>
      </c>
      <c r="DH550" s="124">
        <f>A!K607</f>
        <v>46.125128333333578</v>
      </c>
      <c r="DI550" s="124">
        <f>A!E607</f>
        <v>45.326399999999921</v>
      </c>
      <c r="DJ550" s="125">
        <f>A!F607</f>
        <v>44.877089999999953</v>
      </c>
      <c r="DK550" s="124">
        <f t="shared" si="87"/>
        <v>44</v>
      </c>
      <c r="DL550" s="124">
        <f t="shared" si="88"/>
        <v>109.02696365767906</v>
      </c>
      <c r="DM550" s="118">
        <f t="shared" si="89"/>
        <v>1.4525692101187169</v>
      </c>
      <c r="DN550" s="124">
        <f>A!G607</f>
        <v>44.766860817850102</v>
      </c>
      <c r="DO550" s="124">
        <f>A!H607</f>
        <v>45.399999999999864</v>
      </c>
      <c r="DP550" s="125">
        <f>A!I607</f>
        <v>44.600000000000136</v>
      </c>
      <c r="DQ550" s="233"/>
      <c r="DR550" s="301" t="str">
        <f>A!L607</f>
        <v/>
      </c>
      <c r="DS550" s="2"/>
    </row>
    <row r="551" spans="2:123" customFormat="false" ht="9.75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58"/>
      <c r="AJ551" s="164"/>
      <c r="AK551" s="164"/>
      <c r="AL551" s="164"/>
      <c r="AM551" s="164"/>
      <c r="AN551" s="164"/>
      <c r="AO551" s="165"/>
      <c r="AP551" s="164"/>
      <c r="AQ551" s="164"/>
      <c r="AR551" s="164"/>
      <c r="AS551" s="159"/>
      <c r="AT551" s="158"/>
      <c r="AU551" s="164"/>
      <c r="AV551" s="164"/>
      <c r="AW551" s="164"/>
      <c r="AX551" s="164"/>
      <c r="AY551" s="164"/>
      <c r="AZ551" s="165"/>
      <c r="BA551" s="164"/>
      <c r="BB551" s="164"/>
      <c r="BC551" s="2"/>
      <c r="BD551" s="2"/>
      <c r="BE551" s="2"/>
      <c r="BF551" s="14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107" t="s">
        <v>344</v>
      </c>
      <c r="CM551" s="124">
        <f>A!J548</f>
        <v>21</v>
      </c>
      <c r="CN551" s="124">
        <f>A!D548</f>
        <v>20</v>
      </c>
      <c r="CO551" s="124">
        <f>A!C548</f>
        <v>24.243000000000009</v>
      </c>
      <c r="CP551" s="124">
        <f>A!B548</f>
        <v>25</v>
      </c>
      <c r="CQ551" s="124">
        <f>A!K548</f>
        <v>20.727084099999715</v>
      </c>
      <c r="CR551" s="124">
        <f>A!E548</f>
        <v>20.757408000000993</v>
      </c>
      <c r="CS551" s="125">
        <f>A!F548</f>
        <v>20.692254999999989</v>
      </c>
      <c r="CT551" s="124">
        <f t="shared" si="84"/>
        <v>20</v>
      </c>
      <c r="CU551" s="124">
        <f t="shared" si="85"/>
        <v>25</v>
      </c>
      <c r="CV551" s="118">
        <f t="shared" si="86"/>
        <v>0.2425368043827888</v>
      </c>
      <c r="CW551" s="124">
        <f>A!G548</f>
        <v>20.615427884127001</v>
      </c>
      <c r="CX551" s="124">
        <f>A!H548</f>
        <v>20.800000000000011</v>
      </c>
      <c r="CY551" s="125">
        <f>A!I548</f>
        <v>20.800000000000011</v>
      </c>
      <c r="CZ551" s="171"/>
      <c r="DA551" s="301" t="str">
        <f>A!L548</f>
        <v/>
      </c>
      <c r="DB551" s="171"/>
      <c r="DC551" s="107" t="s">
        <v>89</v>
      </c>
      <c r="DD551" s="124">
        <f>A!J608</f>
        <v>11</v>
      </c>
      <c r="DE551" s="124">
        <f>A!D608</f>
        <v>40</v>
      </c>
      <c r="DF551" s="124">
        <f>A!C608</f>
        <v>54.910000000000082</v>
      </c>
      <c r="DG551" s="124">
        <f>A!B608</f>
        <v>46.014067995310597</v>
      </c>
      <c r="DH551" s="124">
        <f>A!K608</f>
        <v>39.25532249999992</v>
      </c>
      <c r="DI551" s="124">
        <f>A!E608</f>
        <v>39.916799999969953</v>
      </c>
      <c r="DJ551" s="125">
        <f>A!F608</f>
        <v>39.823150000000169</v>
      </c>
      <c r="DK551" s="124">
        <f t="shared" si="87"/>
        <v>11</v>
      </c>
      <c r="DL551" s="124">
        <f t="shared" si="88"/>
        <v>54.910000000000082</v>
      </c>
      <c r="DM551" s="118">
        <f t="shared" si="89"/>
        <v>1.1030757051571514</v>
      </c>
      <c r="DN551" s="124">
        <f>A!G608</f>
        <v>39.80687798191002</v>
      </c>
      <c r="DO551" s="124">
        <f>A!H608</f>
        <v>40</v>
      </c>
      <c r="DP551" s="125">
        <f>A!I608</f>
        <v>40</v>
      </c>
      <c r="DQ551" s="233"/>
      <c r="DR551" s="301" t="str">
        <f>A!L608</f>
        <v/>
      </c>
      <c r="DS551" s="2"/>
    </row>
    <row r="552" spans="2:123" customFormat="false" ht="9.75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58"/>
      <c r="AJ552" s="164"/>
      <c r="AK552" s="164"/>
      <c r="AL552" s="164"/>
      <c r="AM552" s="164"/>
      <c r="AN552" s="164"/>
      <c r="AO552" s="165"/>
      <c r="AP552" s="164"/>
      <c r="AQ552" s="164"/>
      <c r="AR552" s="164"/>
      <c r="AS552" s="159"/>
      <c r="AT552" s="158"/>
      <c r="AU552" s="164"/>
      <c r="AV552" s="164"/>
      <c r="AW552" s="164"/>
      <c r="AX552" s="164"/>
      <c r="AY552" s="164"/>
      <c r="AZ552" s="165"/>
      <c r="BA552" s="164"/>
      <c r="BB552" s="164"/>
      <c r="BC552" s="2"/>
      <c r="BD552" s="2"/>
      <c r="BE552" s="2"/>
      <c r="BF552" s="14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107" t="s">
        <v>345</v>
      </c>
      <c r="CM552" s="124">
        <f>A!J549</f>
        <v>-100</v>
      </c>
      <c r="CN552" s="124">
        <f>A!D549</f>
        <v>-101</v>
      </c>
      <c r="CO552" s="124">
        <f>A!C549</f>
        <v>-96.662000000000006</v>
      </c>
      <c r="CP552" s="124">
        <f>A!B549</f>
        <v>-98</v>
      </c>
      <c r="CQ552" s="124">
        <f>A!K549</f>
        <v>-100.34952198000013</v>
      </c>
      <c r="CR552" s="124">
        <f>A!E549</f>
        <v>-100.46346240000121</v>
      </c>
      <c r="CS552" s="125">
        <f>A!F549</f>
        <v>-99.985235000000003</v>
      </c>
      <c r="CT552" s="124">
        <f t="shared" si="84"/>
        <v>-101</v>
      </c>
      <c r="CU552" s="124">
        <f t="shared" si="85"/>
        <v>-96.662000000000006</v>
      </c>
      <c r="CV552" s="118">
        <f t="shared" si="86"/>
        <v>4.3120122772585305E-2</v>
      </c>
      <c r="CW552" s="124">
        <f>A!G549</f>
        <v>-100.6026820210722</v>
      </c>
      <c r="CX552" s="124">
        <f>A!H549</f>
        <v>-100.6</v>
      </c>
      <c r="CY552" s="125">
        <f>A!I549</f>
        <v>-100.5</v>
      </c>
      <c r="CZ552" s="171"/>
      <c r="DA552" s="301" t="str">
        <f>A!L549</f>
        <v/>
      </c>
      <c r="DB552" s="171"/>
      <c r="DC552" s="107" t="s">
        <v>90</v>
      </c>
      <c r="DD552" s="124">
        <f>A!J609</f>
        <v>-1329</v>
      </c>
      <c r="DE552" s="124">
        <f>A!D609</f>
        <v>-1330</v>
      </c>
      <c r="DF552" s="124">
        <f>A!C609</f>
        <v>-1350.1769999999999</v>
      </c>
      <c r="DG552" s="124">
        <f>A!B609</f>
        <v>-1394.4900351699887</v>
      </c>
      <c r="DH552" s="124">
        <f>A!K609</f>
        <v>-1330.9807266666667</v>
      </c>
      <c r="DI552" s="124">
        <f>A!E609</f>
        <v>-1330.2226560000211</v>
      </c>
      <c r="DJ552" s="125">
        <f>A!F609</f>
        <v>-1329.2766399999998</v>
      </c>
      <c r="DK552" s="124">
        <f t="shared" si="87"/>
        <v>-1394.4900351699887</v>
      </c>
      <c r="DL552" s="124">
        <f t="shared" si="88"/>
        <v>-1329</v>
      </c>
      <c r="DM552" s="118">
        <f t="shared" si="89"/>
        <v>4.9241311539667952E-2</v>
      </c>
      <c r="DN552" s="124">
        <f>A!G609</f>
        <v>-1329.9815362803861</v>
      </c>
      <c r="DO552" s="124">
        <f>A!H609</f>
        <v>-1330.3999999999999</v>
      </c>
      <c r="DP552" s="125">
        <f>A!I609</f>
        <v>-1329.8</v>
      </c>
      <c r="DQ552" s="233"/>
      <c r="DR552" s="301" t="str">
        <f>A!L609</f>
        <v/>
      </c>
      <c r="DS552" s="2"/>
    </row>
    <row r="553" spans="2:123" customFormat="false" ht="9.75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58"/>
      <c r="AJ553" s="164"/>
      <c r="AK553" s="164"/>
      <c r="AL553" s="164"/>
      <c r="AM553" s="164"/>
      <c r="AN553" s="164"/>
      <c r="AO553" s="165"/>
      <c r="AP553" s="164"/>
      <c r="AQ553" s="164"/>
      <c r="AR553" s="164"/>
      <c r="AS553" s="159"/>
      <c r="AT553" s="158"/>
      <c r="AU553" s="164"/>
      <c r="AV553" s="164"/>
      <c r="AW553" s="164"/>
      <c r="AX553" s="164"/>
      <c r="AY553" s="164"/>
      <c r="AZ553" s="165"/>
      <c r="BA553" s="164"/>
      <c r="BB553" s="164"/>
      <c r="BC553" s="2"/>
      <c r="BD553" s="2"/>
      <c r="BE553" s="2"/>
      <c r="BF553" s="14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107" t="s">
        <v>346</v>
      </c>
      <c r="CM553" s="124">
        <f>A!J550</f>
        <v>10</v>
      </c>
      <c r="CN553" s="124">
        <f>A!D550</f>
        <v>10</v>
      </c>
      <c r="CO553" s="124">
        <f>A!C550</f>
        <v>7.2039999999999997</v>
      </c>
      <c r="CP553" s="124">
        <f>A!B550</f>
        <v>8</v>
      </c>
      <c r="CQ553" s="124">
        <f>A!K550</f>
        <v>9.9332985699999874</v>
      </c>
      <c r="CR553" s="124">
        <f>A!E550</f>
        <v>9.9141503999998299</v>
      </c>
      <c r="CS553" s="125">
        <f>A!F550</f>
        <v>9.930640699999989</v>
      </c>
      <c r="CT553" s="124">
        <f t="shared" si="84"/>
        <v>7.2039999999999997</v>
      </c>
      <c r="CU553" s="124">
        <f t="shared" si="85"/>
        <v>10</v>
      </c>
      <c r="CV553" s="118">
        <f t="shared" si="86"/>
        <v>0.28083872379336594</v>
      </c>
      <c r="CW553" s="124">
        <f>A!G550</f>
        <v>9.955891987521019</v>
      </c>
      <c r="CX553" s="124">
        <f>A!H550</f>
        <v>9.9</v>
      </c>
      <c r="CY553" s="125">
        <f>A!I550</f>
        <v>9.9</v>
      </c>
      <c r="CZ553" s="171"/>
      <c r="DA553" s="301" t="str">
        <f>A!L550</f>
        <v/>
      </c>
      <c r="DB553" s="171"/>
      <c r="DC553" s="107" t="s">
        <v>91</v>
      </c>
      <c r="DD553" s="124">
        <f>A!J610</f>
        <v>10</v>
      </c>
      <c r="DE553" s="124">
        <f>A!D610</f>
        <v>10</v>
      </c>
      <c r="DF553" s="124">
        <f>A!C610</f>
        <v>7.4770000000000039</v>
      </c>
      <c r="DG553" s="124">
        <f>A!B610</f>
        <v>17.584994138335304</v>
      </c>
      <c r="DH553" s="124">
        <f>A!K610</f>
        <v>10.083921388888882</v>
      </c>
      <c r="DI553" s="124">
        <f>A!E610</f>
        <v>9.914015999999009</v>
      </c>
      <c r="DJ553" s="125">
        <f>A!F610</f>
        <v>9.4591539999989891</v>
      </c>
      <c r="DK553" s="124">
        <f t="shared" si="87"/>
        <v>7.4770000000000039</v>
      </c>
      <c r="DL553" s="124">
        <f t="shared" si="88"/>
        <v>17.584994138335304</v>
      </c>
      <c r="DM553" s="118">
        <f t="shared" si="89"/>
        <v>1.0266945045405214</v>
      </c>
      <c r="DN553" s="124">
        <f>A!G610</f>
        <v>9.8451818857830062</v>
      </c>
      <c r="DO553" s="124">
        <f>A!H610</f>
        <v>9.7999999999999829</v>
      </c>
      <c r="DP553" s="125">
        <f>A!I610</f>
        <v>10.599999999999994</v>
      </c>
      <c r="DQ553" s="233"/>
      <c r="DR553" s="301" t="str">
        <f>A!L610</f>
        <v/>
      </c>
      <c r="DS553" s="2"/>
    </row>
    <row r="554" spans="2:123" customFormat="false" ht="9.75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58"/>
      <c r="AJ554" s="164"/>
      <c r="AK554" s="164"/>
      <c r="AL554" s="164"/>
      <c r="AM554" s="164"/>
      <c r="AN554" s="164"/>
      <c r="AO554" s="165"/>
      <c r="AP554" s="164"/>
      <c r="AQ554" s="164"/>
      <c r="AR554" s="164"/>
      <c r="AS554" s="159"/>
      <c r="AT554" s="158"/>
      <c r="AU554" s="164"/>
      <c r="AV554" s="164"/>
      <c r="AW554" s="164"/>
      <c r="AX554" s="164"/>
      <c r="AY554" s="164"/>
      <c r="AZ554" s="165"/>
      <c r="BA554" s="164"/>
      <c r="BB554" s="164"/>
      <c r="BC554" s="2"/>
      <c r="BD554" s="2"/>
      <c r="BE554" s="2"/>
      <c r="BF554" s="14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107" t="s">
        <v>347</v>
      </c>
      <c r="CM554" s="124">
        <f>A!J551</f>
        <v>5</v>
      </c>
      <c r="CN554" s="124">
        <f>A!D551</f>
        <v>5</v>
      </c>
      <c r="CO554" s="124">
        <f>A!C551</f>
        <v>3.5770000000000017</v>
      </c>
      <c r="CP554" s="124">
        <f>A!B551</f>
        <v>4</v>
      </c>
      <c r="CQ554" s="124">
        <f>A!K551</f>
        <v>4.6269802500000239</v>
      </c>
      <c r="CR554" s="124">
        <f>A!E551</f>
        <v>4.6017216000001007</v>
      </c>
      <c r="CS554" s="125">
        <f>A!F551</f>
        <v>4.6449098000001001</v>
      </c>
      <c r="CT554" s="124">
        <f t="shared" si="84"/>
        <v>3.5770000000000017</v>
      </c>
      <c r="CU554" s="124">
        <f t="shared" si="85"/>
        <v>5</v>
      </c>
      <c r="CV554" s="118">
        <f t="shared" si="86"/>
        <v>0.3059631439407266</v>
      </c>
      <c r="CW554" s="124">
        <f>A!G551</f>
        <v>4.6508869717840007</v>
      </c>
      <c r="CX554" s="124">
        <f>A!H551</f>
        <v>4.6000000000000014</v>
      </c>
      <c r="CY554" s="125">
        <f>A!I551</f>
        <v>4.6000000000000014</v>
      </c>
      <c r="CZ554" s="171"/>
      <c r="DA554" s="301" t="str">
        <f>A!L551</f>
        <v/>
      </c>
      <c r="DB554" s="171"/>
      <c r="DC554" s="107" t="s">
        <v>92</v>
      </c>
      <c r="DD554" s="124">
        <f>A!J611</f>
        <v>24</v>
      </c>
      <c r="DE554" s="124">
        <f>A!D611</f>
        <v>24</v>
      </c>
      <c r="DF554" s="124">
        <f>A!C611</f>
        <v>22.632999999999981</v>
      </c>
      <c r="DG554" s="124">
        <f>A!B611</f>
        <v>22.860492379835819</v>
      </c>
      <c r="DH554" s="124">
        <f>A!K611</f>
        <v>23.19087944444442</v>
      </c>
      <c r="DI554" s="124">
        <f>A!E611</f>
        <v>23.761919999997986</v>
      </c>
      <c r="DJ554" s="125">
        <f>A!F611</f>
        <v>23.710046999999008</v>
      </c>
      <c r="DK554" s="124">
        <f t="shared" si="87"/>
        <v>22.632999999999981</v>
      </c>
      <c r="DL554" s="124">
        <f t="shared" si="88"/>
        <v>24</v>
      </c>
      <c r="DM554" s="118">
        <f t="shared" si="89"/>
        <v>5.7358297320148646E-2</v>
      </c>
      <c r="DN554" s="124">
        <f>A!G611</f>
        <v>23.832646083792014</v>
      </c>
      <c r="DO554" s="124">
        <f>A!H611</f>
        <v>23.900000000000006</v>
      </c>
      <c r="DP554" s="125">
        <f>A!I611</f>
        <v>23.699999999999989</v>
      </c>
      <c r="DQ554" s="233"/>
      <c r="DR554" s="301" t="str">
        <f>A!L611</f>
        <v/>
      </c>
      <c r="DS554" s="2"/>
    </row>
    <row r="555" spans="2:123" customFormat="false" ht="9.75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58"/>
      <c r="AJ555" s="164"/>
      <c r="AK555" s="164"/>
      <c r="AL555" s="164"/>
      <c r="AM555" s="164"/>
      <c r="AN555" s="164"/>
      <c r="AO555" s="165"/>
      <c r="AP555" s="164"/>
      <c r="AQ555" s="164"/>
      <c r="AR555" s="164"/>
      <c r="AS555" s="159"/>
      <c r="AT555" s="158"/>
      <c r="AU555" s="164"/>
      <c r="AV555" s="164"/>
      <c r="AW555" s="164"/>
      <c r="AX555" s="164"/>
      <c r="AY555" s="164"/>
      <c r="AZ555" s="165"/>
      <c r="BA555" s="164"/>
      <c r="BB555" s="164"/>
      <c r="BC555" s="2"/>
      <c r="BD555" s="2"/>
      <c r="BE555" s="2"/>
      <c r="BF555" s="14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107" t="s">
        <v>348</v>
      </c>
      <c r="CM555" s="124">
        <f>A!J552</f>
        <v>-116</v>
      </c>
      <c r="CN555" s="124">
        <f>A!D552</f>
        <v>-116</v>
      </c>
      <c r="CO555" s="124">
        <f>A!C552</f>
        <v>-117.328</v>
      </c>
      <c r="CP555" s="124">
        <f>A!B552</f>
        <v>-119</v>
      </c>
      <c r="CQ555" s="124">
        <f>A!K552</f>
        <v>-116.44962582999983</v>
      </c>
      <c r="CR555" s="124">
        <f>A!E552</f>
        <v>-116.61914880000209</v>
      </c>
      <c r="CS555" s="125">
        <f>A!F552</f>
        <v>-116.0325801999999</v>
      </c>
      <c r="CT555" s="124">
        <f t="shared" si="84"/>
        <v>-119</v>
      </c>
      <c r="CU555" s="124">
        <f t="shared" si="85"/>
        <v>-116</v>
      </c>
      <c r="CV555" s="118">
        <f t="shared" si="86"/>
        <v>2.5736222623349632E-2</v>
      </c>
      <c r="CW555" s="124">
        <f>A!G552</f>
        <v>-116.5672229334152</v>
      </c>
      <c r="CX555" s="124">
        <f>A!H552</f>
        <v>-116.80000000000001</v>
      </c>
      <c r="CY555" s="125">
        <f>A!I552</f>
        <v>-116.70000000000002</v>
      </c>
      <c r="CZ555" s="171"/>
      <c r="DA555" s="301" t="str">
        <f>A!L552</f>
        <v/>
      </c>
      <c r="DB555" s="171"/>
      <c r="DC555" s="107" t="s">
        <v>93</v>
      </c>
      <c r="DD555" s="124">
        <f>A!J612</f>
        <v>-1316</v>
      </c>
      <c r="DE555" s="124">
        <f>A!D612</f>
        <v>-1346</v>
      </c>
      <c r="DF555" s="124">
        <f>A!C612</f>
        <v>-1382.4540000000002</v>
      </c>
      <c r="DG555" s="124">
        <f>A!B612</f>
        <v>-1417.6436107854634</v>
      </c>
      <c r="DH555" s="124">
        <f>A!K612</f>
        <v>-1347.0451697222222</v>
      </c>
      <c r="DI555" s="124">
        <f>A!E612</f>
        <v>-1346.3775359999929</v>
      </c>
      <c r="DJ555" s="125">
        <f>A!F612</f>
        <v>-1345.3897430000011</v>
      </c>
      <c r="DK555" s="124">
        <f t="shared" si="87"/>
        <v>-1417.6436107854634</v>
      </c>
      <c r="DL555" s="124">
        <f t="shared" si="88"/>
        <v>-1316</v>
      </c>
      <c r="DM555" s="118">
        <f t="shared" si="89"/>
        <v>7.5517794260816395E-2</v>
      </c>
      <c r="DN555" s="124">
        <f>A!G612</f>
        <v>-1345.9557681785041</v>
      </c>
      <c r="DO555" s="124">
        <f>A!H612</f>
        <v>-1346.5</v>
      </c>
      <c r="DP555" s="125">
        <f>A!I612</f>
        <v>-1346.1000000000001</v>
      </c>
      <c r="DQ555" s="233"/>
      <c r="DR555" s="301" t="str">
        <f>A!L612</f>
        <v/>
      </c>
      <c r="DS555" s="2"/>
    </row>
    <row r="556" spans="2:123" customFormat="false" ht="9.75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58"/>
      <c r="AJ556" s="164"/>
      <c r="AK556" s="164"/>
      <c r="AL556" s="164"/>
      <c r="AM556" s="164"/>
      <c r="AN556" s="164"/>
      <c r="AO556" s="165"/>
      <c r="AP556" s="164"/>
      <c r="AQ556" s="164"/>
      <c r="AR556" s="164"/>
      <c r="AS556" s="159"/>
      <c r="AT556" s="158"/>
      <c r="AU556" s="164"/>
      <c r="AV556" s="164"/>
      <c r="AW556" s="164"/>
      <c r="AX556" s="164"/>
      <c r="AY556" s="164"/>
      <c r="AZ556" s="165"/>
      <c r="BA556" s="164"/>
      <c r="BB556" s="164"/>
      <c r="BC556" s="2"/>
      <c r="BD556" s="2"/>
      <c r="BE556" s="2"/>
      <c r="BF556" s="14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107" t="s">
        <v>349</v>
      </c>
      <c r="CM556" s="124">
        <f>A!J553</f>
        <v>13</v>
      </c>
      <c r="CN556" s="124">
        <f>A!D553</f>
        <v>13</v>
      </c>
      <c r="CO556" s="124">
        <f>A!C553</f>
        <v>9.4120000000000008</v>
      </c>
      <c r="CP556" s="124">
        <f>A!B553</f>
        <v>10</v>
      </c>
      <c r="CQ556" s="124">
        <f>A!K553</f>
        <v>12.404984770000011</v>
      </c>
      <c r="CR556" s="124">
        <f>A!E553</f>
        <v>12.365539199999802</v>
      </c>
      <c r="CS556" s="125">
        <f>A!F553</f>
        <v>12.3994452000001</v>
      </c>
      <c r="CT556" s="124">
        <f t="shared" si="84"/>
        <v>9.4120000000000008</v>
      </c>
      <c r="CU556" s="124">
        <f t="shared" si="85"/>
        <v>13</v>
      </c>
      <c r="CV556" s="118">
        <f t="shared" si="86"/>
        <v>0.28904805411444706</v>
      </c>
      <c r="CW556" s="124">
        <f>A!G553</f>
        <v>12.413160887702601</v>
      </c>
      <c r="CX556" s="124">
        <f>A!H553</f>
        <v>12.3</v>
      </c>
      <c r="CY556" s="125">
        <f>A!I553</f>
        <v>12.3</v>
      </c>
      <c r="CZ556" s="171"/>
      <c r="DA556" s="301" t="str">
        <f>A!L553</f>
        <v/>
      </c>
      <c r="DB556" s="171"/>
      <c r="DC556" s="107" t="s">
        <v>94</v>
      </c>
      <c r="DD556" s="124">
        <f>A!J613</f>
        <v>13</v>
      </c>
      <c r="DE556" s="124">
        <f>A!D613</f>
        <v>13</v>
      </c>
      <c r="DF556" s="124">
        <f>A!C613</f>
        <v>9.8619999999999948</v>
      </c>
      <c r="DG556" s="124">
        <f>A!B613</f>
        <v>19.929660023446615</v>
      </c>
      <c r="DH556" s="124">
        <f>A!K613</f>
        <v>12.555845833333308</v>
      </c>
      <c r="DI556" s="124">
        <f>A!E613</f>
        <v>12.365471999993986</v>
      </c>
      <c r="DJ556" s="125">
        <f>A!F613</f>
        <v>11.964037999997998</v>
      </c>
      <c r="DK556" s="124">
        <f t="shared" si="87"/>
        <v>9.8619999999999948</v>
      </c>
      <c r="DL556" s="124">
        <f t="shared" si="88"/>
        <v>19.929660023446615</v>
      </c>
      <c r="DM556" s="118">
        <f t="shared" si="89"/>
        <v>0.81911696215240537</v>
      </c>
      <c r="DN556" s="124">
        <f>A!G613</f>
        <v>12.290869910680016</v>
      </c>
      <c r="DO556" s="124">
        <f>A!H613</f>
        <v>12.299999999999983</v>
      </c>
      <c r="DP556" s="125">
        <f>A!I613</f>
        <v>12.400000000000006</v>
      </c>
      <c r="DQ556" s="233"/>
      <c r="DR556" s="301" t="str">
        <f>A!L613</f>
        <v/>
      </c>
      <c r="DS556" s="2"/>
    </row>
    <row r="557" spans="2:123" customFormat="false" ht="11" customHeight="1" thickBo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58"/>
      <c r="AJ557" s="165"/>
      <c r="AK557" s="165"/>
      <c r="AL557" s="165"/>
      <c r="AM557" s="165"/>
      <c r="AN557" s="165"/>
      <c r="AO557" s="165"/>
      <c r="AP557" s="165"/>
      <c r="AQ557" s="165"/>
      <c r="AR557" s="165"/>
      <c r="AS557" s="159"/>
      <c r="AT557" s="158"/>
      <c r="AU557" s="165"/>
      <c r="AV557" s="165"/>
      <c r="AW557" s="165"/>
      <c r="AX557" s="165"/>
      <c r="AY557" s="165"/>
      <c r="AZ557" s="165"/>
      <c r="BA557" s="165"/>
      <c r="BB557" s="165"/>
      <c r="BC557" s="2"/>
      <c r="BD557" s="2"/>
      <c r="BE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119" t="s">
        <v>350</v>
      </c>
      <c r="CM557" s="126">
        <f>A!J554</f>
        <v>10</v>
      </c>
      <c r="CN557" s="126">
        <f>A!D554</f>
        <v>9</v>
      </c>
      <c r="CO557" s="126">
        <f>A!C554</f>
        <v>3.9660000000000082</v>
      </c>
      <c r="CP557" s="126">
        <f>A!B554</f>
        <v>10</v>
      </c>
      <c r="CQ557" s="124">
        <f>A!K554</f>
        <v>9.8015242999999259</v>
      </c>
      <c r="CR557" s="126">
        <f>A!E554</f>
        <v>10.911935999999002</v>
      </c>
      <c r="CS557" s="127">
        <f>A!F554</f>
        <v>12.19747199999901</v>
      </c>
      <c r="CT557" s="126">
        <f t="shared" si="84"/>
        <v>3.9660000000000082</v>
      </c>
      <c r="CU557" s="126">
        <f t="shared" si="85"/>
        <v>12.19747199999901</v>
      </c>
      <c r="CV557" s="118">
        <f t="shared" si="86"/>
        <v>0.79093521644873965</v>
      </c>
      <c r="CW557" s="126">
        <f>A!G554</f>
        <v>10.40726450006602</v>
      </c>
      <c r="CX557" s="126">
        <f>A!H554</f>
        <v>10.5</v>
      </c>
      <c r="CY557" s="127">
        <f>A!I554</f>
        <v>10.599999999999994</v>
      </c>
      <c r="CZ557" s="171"/>
      <c r="DA557" s="301" t="str">
        <f>A!L554</f>
        <v/>
      </c>
      <c r="DB557" s="171"/>
      <c r="DC557" s="119" t="s">
        <v>95</v>
      </c>
      <c r="DD557" s="126">
        <f>A!J614</f>
        <v>476</v>
      </c>
      <c r="DE557" s="126">
        <f>A!D614</f>
        <v>415</v>
      </c>
      <c r="DF557" s="126">
        <f>A!C614</f>
        <v>471.70600000000059</v>
      </c>
      <c r="DG557" s="126">
        <f>A!B614</f>
        <v>508.79249706916835</v>
      </c>
      <c r="DH557" s="124">
        <f>A!K614</f>
        <v>476.61186277777688</v>
      </c>
      <c r="DI557" s="126">
        <f>A!E614</f>
        <v>476.80415999990964</v>
      </c>
      <c r="DJ557" s="127">
        <f>A!F614</f>
        <v>478.59167999991996</v>
      </c>
      <c r="DK557" s="126">
        <f t="shared" si="87"/>
        <v>415</v>
      </c>
      <c r="DL557" s="126">
        <f t="shared" si="88"/>
        <v>508.79249706916835</v>
      </c>
      <c r="DM557" s="118">
        <f t="shared" si="89"/>
        <v>0.19690463125397001</v>
      </c>
      <c r="DN557" s="126">
        <f>A!G614</f>
        <v>476.33464216590028</v>
      </c>
      <c r="DO557" s="126">
        <f>A!H614</f>
        <v>476.40000000000009</v>
      </c>
      <c r="DP557" s="127">
        <f>A!I614</f>
        <v>476.40000000000009</v>
      </c>
      <c r="DQ557" s="233"/>
      <c r="DR557" s="301" t="str">
        <f>A!L614</f>
        <v/>
      </c>
      <c r="DS557" s="2"/>
    </row>
    <row r="558" spans="2:123" customFormat="false" ht="9.75" customHeight="1" thickTop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57"/>
      <c r="AJ558" s="157"/>
      <c r="AK558" s="157"/>
      <c r="AL558" s="157"/>
      <c r="AM558" s="157"/>
      <c r="AN558" s="157"/>
      <c r="AO558" s="157"/>
      <c r="AP558" s="162"/>
      <c r="AQ558" s="162"/>
      <c r="AR558" s="162"/>
      <c r="AS558" s="159"/>
      <c r="AT558" s="157"/>
      <c r="AU558" s="157"/>
      <c r="AV558" s="162"/>
      <c r="AW558" s="162"/>
      <c r="AX558" s="162"/>
      <c r="AY558" s="162"/>
      <c r="AZ558" s="158"/>
      <c r="BA558" s="162"/>
      <c r="BB558" s="162"/>
      <c r="BC558" s="2"/>
      <c r="BD558" s="2"/>
      <c r="BE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122" t="s">
        <v>185</v>
      </c>
      <c r="CM558" s="128"/>
      <c r="CN558" s="128"/>
      <c r="CO558" s="128"/>
      <c r="CP558" s="123"/>
      <c r="CQ558" s="104"/>
      <c r="CR558" s="104"/>
      <c r="CS558" s="105"/>
      <c r="CT558" s="104" t="s">
        <v>152</v>
      </c>
      <c r="CU558" s="104"/>
      <c r="CV558" s="106"/>
      <c r="CW558" s="123"/>
      <c r="CX558" s="123"/>
      <c r="CY558" s="134"/>
      <c r="CZ558" s="172"/>
      <c r="DA558" s="303">
        <f>YourData!$J$5</f>
        <v>40179</v>
      </c>
      <c r="DB558" s="172"/>
      <c r="DC558" s="122" t="s">
        <v>186</v>
      </c>
      <c r="DD558" s="128"/>
      <c r="DE558" s="128"/>
      <c r="DF558" s="124"/>
      <c r="DG558" s="110"/>
      <c r="DH558" s="104"/>
      <c r="DI558" s="104"/>
      <c r="DJ558" s="105"/>
      <c r="DK558" s="104" t="s">
        <v>152</v>
      </c>
      <c r="DL558" s="104"/>
      <c r="DM558" s="106"/>
      <c r="DN558" s="110"/>
      <c r="DO558" s="110"/>
      <c r="DP558" s="112"/>
      <c r="DQ558" s="107"/>
      <c r="DR558" s="303">
        <f>YourData!$J$5</f>
        <v>40179</v>
      </c>
      <c r="DS558" s="2"/>
    </row>
    <row r="559" spans="2:123" customFormat="false" ht="9.7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58"/>
      <c r="AJ559" s="160"/>
      <c r="AK559" s="160"/>
      <c r="AL559" s="160"/>
      <c r="AM559" s="160"/>
      <c r="AN559" s="160"/>
      <c r="AO559" s="161"/>
      <c r="AP559" s="162"/>
      <c r="AQ559" s="162"/>
      <c r="AR559" s="162"/>
      <c r="AS559" s="163"/>
      <c r="AT559" s="158"/>
      <c r="AU559" s="160"/>
      <c r="AV559" s="160"/>
      <c r="AW559" s="160"/>
      <c r="AX559" s="160"/>
      <c r="AY559" s="160"/>
      <c r="AZ559" s="161"/>
      <c r="BA559" s="162"/>
      <c r="BB559" s="162"/>
      <c r="BC559" s="2"/>
      <c r="BD559" s="2"/>
      <c r="BE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107"/>
      <c r="CM559" s="108" t="s">
        <v>41</v>
      </c>
      <c r="CN559" s="108" t="s">
        <v>153</v>
      </c>
      <c r="CO559" s="108" t="s">
        <v>154</v>
      </c>
      <c r="CP559" s="108" t="s">
        <v>154</v>
      </c>
      <c r="CQ559" s="108" t="s">
        <v>42</v>
      </c>
      <c r="CR559" s="108" t="s">
        <v>155</v>
      </c>
      <c r="CS559" s="109" t="s">
        <v>156</v>
      </c>
      <c r="CT559" s="110"/>
      <c r="CU559" s="110"/>
      <c r="CV559" s="111" t="s">
        <v>178</v>
      </c>
      <c r="CW559" s="110" t="s">
        <v>179</v>
      </c>
      <c r="CX559" s="110"/>
      <c r="CY559" s="112"/>
      <c r="CZ559" s="170"/>
      <c r="DA559" s="304" t="str">
        <f>A!$L$21</f>
        <v>Tested Prg</v>
      </c>
      <c r="DB559" s="174"/>
      <c r="DC559" s="107"/>
      <c r="DD559" s="129" t="s">
        <v>41</v>
      </c>
      <c r="DE559" s="129" t="s">
        <v>153</v>
      </c>
      <c r="DF559" s="129" t="s">
        <v>154</v>
      </c>
      <c r="DG559" s="108" t="s">
        <v>154</v>
      </c>
      <c r="DH559" s="108" t="s">
        <v>42</v>
      </c>
      <c r="DI559" s="108" t="s">
        <v>155</v>
      </c>
      <c r="DJ559" s="109" t="s">
        <v>156</v>
      </c>
      <c r="DK559" s="110"/>
      <c r="DL559" s="110"/>
      <c r="DM559" s="111" t="s">
        <v>178</v>
      </c>
      <c r="DN559" s="110" t="s">
        <v>179</v>
      </c>
      <c r="DO559" s="110"/>
      <c r="DP559" s="112"/>
      <c r="DQ559" s="107"/>
      <c r="DR559" s="304" t="str">
        <f>A!$L$21</f>
        <v>Tested Prg</v>
      </c>
      <c r="DS559" s="2"/>
    </row>
    <row r="560" spans="2:123" customFormat="false" ht="9.7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58"/>
      <c r="AJ560" s="161"/>
      <c r="AK560" s="161"/>
      <c r="AL560" s="161"/>
      <c r="AM560" s="161"/>
      <c r="AN560" s="161"/>
      <c r="AO560" s="161"/>
      <c r="AP560" s="161"/>
      <c r="AQ560" s="161"/>
      <c r="AR560" s="161"/>
      <c r="AS560" s="161"/>
      <c r="AT560" s="158"/>
      <c r="AU560" s="161"/>
      <c r="AV560" s="161"/>
      <c r="AW560" s="161"/>
      <c r="AX560" s="161"/>
      <c r="AY560" s="161"/>
      <c r="AZ560" s="161"/>
      <c r="BA560" s="161"/>
      <c r="BB560" s="161"/>
      <c r="BC560" s="2"/>
      <c r="BD560" s="2"/>
      <c r="BE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113"/>
      <c r="CM560" s="114" t="s">
        <v>159</v>
      </c>
      <c r="CN560" s="114" t="s">
        <v>159</v>
      </c>
      <c r="CO560" s="114" t="s">
        <v>61</v>
      </c>
      <c r="CP560" s="114" t="s">
        <v>43</v>
      </c>
      <c r="CQ560" s="114" t="s">
        <v>160</v>
      </c>
      <c r="CR560" s="114" t="s">
        <v>161</v>
      </c>
      <c r="CS560" s="115" t="s">
        <v>161</v>
      </c>
      <c r="CT560" s="114" t="s">
        <v>162</v>
      </c>
      <c r="CU560" s="114" t="s">
        <v>163</v>
      </c>
      <c r="CV560" s="115" t="s">
        <v>180</v>
      </c>
      <c r="CW560" s="114" t="s">
        <v>161</v>
      </c>
      <c r="CX560" s="114" t="s">
        <v>49</v>
      </c>
      <c r="CY560" s="115" t="s">
        <v>50</v>
      </c>
      <c r="CZ560" s="232"/>
      <c r="DA560" s="305" t="str">
        <f>A!$L$22</f>
        <v>Org</v>
      </c>
      <c r="DB560" s="174"/>
      <c r="DC560" s="113"/>
      <c r="DD560" s="130" t="s">
        <v>159</v>
      </c>
      <c r="DE560" s="130" t="s">
        <v>159</v>
      </c>
      <c r="DF560" s="114" t="s">
        <v>61</v>
      </c>
      <c r="DG560" s="114" t="s">
        <v>43</v>
      </c>
      <c r="DH560" s="114" t="s">
        <v>160</v>
      </c>
      <c r="DI560" s="114" t="s">
        <v>161</v>
      </c>
      <c r="DJ560" s="115" t="s">
        <v>161</v>
      </c>
      <c r="DK560" s="114" t="s">
        <v>162</v>
      </c>
      <c r="DL560" s="114" t="s">
        <v>163</v>
      </c>
      <c r="DM560" s="115" t="s">
        <v>180</v>
      </c>
      <c r="DN560" s="114" t="s">
        <v>161</v>
      </c>
      <c r="DO560" s="114" t="s">
        <v>49</v>
      </c>
      <c r="DP560" s="115" t="s">
        <v>50</v>
      </c>
      <c r="DQ560" s="231"/>
      <c r="DR560" s="305" t="str">
        <f>A!$L$22</f>
        <v>Org</v>
      </c>
      <c r="DS560" s="2"/>
    </row>
    <row r="561" spans="2:123" customFormat="false" ht="9.75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58"/>
      <c r="AJ561" s="164"/>
      <c r="AK561" s="164"/>
      <c r="AL561" s="164"/>
      <c r="AM561" s="164"/>
      <c r="AN561" s="164"/>
      <c r="AO561" s="165"/>
      <c r="AP561" s="164"/>
      <c r="AQ561" s="164"/>
      <c r="AR561" s="164"/>
      <c r="AS561" s="159"/>
      <c r="AT561" s="158"/>
      <c r="AU561" s="164"/>
      <c r="AV561" s="164"/>
      <c r="AW561" s="164"/>
      <c r="AX561" s="164"/>
      <c r="AY561" s="164"/>
      <c r="AZ561" s="165"/>
      <c r="BA561" s="164"/>
      <c r="BB561" s="164"/>
      <c r="BC561" s="2"/>
      <c r="BD561" s="2"/>
      <c r="BE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107" t="s">
        <v>351</v>
      </c>
      <c r="CM561" s="124">
        <f>A!J556</f>
        <v>-8</v>
      </c>
      <c r="CN561" s="124">
        <f>A!D556</f>
        <v>-7</v>
      </c>
      <c r="CO561" s="124">
        <f>A!C556</f>
        <v>-5.7610000000000099</v>
      </c>
      <c r="CP561" s="124">
        <f>A!B556</f>
        <v>-7</v>
      </c>
      <c r="CQ561" s="124"/>
      <c r="CR561" s="124">
        <f>A!E556</f>
        <v>-7.4954207999988967</v>
      </c>
      <c r="CS561" s="125">
        <f>A!F556</f>
        <v>-7.3739612000006005</v>
      </c>
      <c r="CT561" s="124">
        <f t="shared" ref="CT561:CT579" si="90">MINA(CM561:CS561)</f>
        <v>-8</v>
      </c>
      <c r="CU561" s="124">
        <f t="shared" ref="CU561:CU579" si="91">MAXA(CM561:CS561)</f>
        <v>-5.7610000000000099</v>
      </c>
      <c r="CV561" s="118">
        <f t="shared" ref="CV561:CV579" si="92">ABS((CU561-CT561)/CW561)</f>
        <v>0.29946277437702901</v>
      </c>
      <c r="CW561" s="124">
        <f>A!G556</f>
        <v>-7.4767222892987988</v>
      </c>
      <c r="CX561" s="124">
        <f>A!H556</f>
        <v>-7.4999999999999929</v>
      </c>
      <c r="CY561" s="125">
        <f>A!I556</f>
        <v>-7.4999999999999929</v>
      </c>
      <c r="CZ561" s="233"/>
      <c r="DA561" s="301" t="str">
        <f>A!L556</f>
        <v/>
      </c>
      <c r="DB561" s="125"/>
      <c r="DC561" s="107" t="s">
        <v>77</v>
      </c>
      <c r="DD561" s="124">
        <f>A!J616</f>
        <v>0</v>
      </c>
      <c r="DE561" s="124">
        <f>A!D616</f>
        <v>0</v>
      </c>
      <c r="DF561" s="124">
        <f>A!C616</f>
        <v>0</v>
      </c>
      <c r="DG561" s="124">
        <f>A!B616</f>
        <v>0</v>
      </c>
      <c r="DH561" s="124">
        <f>A!K616</f>
        <v>-1.2361111107566103E-3</v>
      </c>
      <c r="DI561" s="124">
        <f>A!E616</f>
        <v>0</v>
      </c>
      <c r="DJ561" s="125">
        <f>A!F616</f>
        <v>-3.0446734979999902E-14</v>
      </c>
      <c r="DK561" s="124">
        <f t="shared" ref="DK561:DK579" si="93">MINA(DD561:DJ561)</f>
        <v>-1.2361111107566103E-3</v>
      </c>
      <c r="DL561" s="124">
        <f t="shared" ref="DL561:DL579" si="94">MAXA(DD561:DJ561)</f>
        <v>0</v>
      </c>
      <c r="DM561" s="118"/>
      <c r="DN561" s="124">
        <f>A!G616</f>
        <v>0</v>
      </c>
      <c r="DO561" s="124">
        <f>A!H616</f>
        <v>0</v>
      </c>
      <c r="DP561" s="125">
        <f>A!I616</f>
        <v>0</v>
      </c>
      <c r="DQ561" s="171"/>
      <c r="DR561" s="301" t="str">
        <f>A!L616</f>
        <v/>
      </c>
      <c r="DS561" s="2"/>
    </row>
    <row r="562" spans="2:123" customFormat="false" ht="9.75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58"/>
      <c r="AJ562" s="164"/>
      <c r="AK562" s="164"/>
      <c r="AL562" s="164"/>
      <c r="AM562" s="164"/>
      <c r="AN562" s="164"/>
      <c r="AO562" s="165"/>
      <c r="AP562" s="164"/>
      <c r="AQ562" s="164"/>
      <c r="AR562" s="164"/>
      <c r="AS562" s="159"/>
      <c r="AT562" s="158"/>
      <c r="AU562" s="164"/>
      <c r="AV562" s="164"/>
      <c r="AW562" s="164"/>
      <c r="AX562" s="164"/>
      <c r="AY562" s="164"/>
      <c r="AZ562" s="165"/>
      <c r="BA562" s="164"/>
      <c r="BB562" s="164"/>
      <c r="BC562" s="2"/>
      <c r="BD562" s="2"/>
      <c r="BE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107" t="s">
        <v>333</v>
      </c>
      <c r="CM562" s="124">
        <f>A!J557</f>
        <v>-5</v>
      </c>
      <c r="CN562" s="124">
        <f>A!D557</f>
        <v>-6</v>
      </c>
      <c r="CO562" s="124">
        <f>A!C557</f>
        <v>-10.957999999999998</v>
      </c>
      <c r="CP562" s="124">
        <f>A!B557</f>
        <v>-5</v>
      </c>
      <c r="CQ562" s="124"/>
      <c r="CR562" s="124">
        <f>A!E557</f>
        <v>-5.1719808000003056</v>
      </c>
      <c r="CS562" s="125">
        <f>A!F557</f>
        <v>-5.2399502000000027</v>
      </c>
      <c r="CT562" s="124">
        <f t="shared" si="90"/>
        <v>-10.957999999999998</v>
      </c>
      <c r="CU562" s="124">
        <f t="shared" si="91"/>
        <v>-5</v>
      </c>
      <c r="CV562" s="118">
        <f t="shared" si="92"/>
        <v>1.1310433524220487</v>
      </c>
      <c r="CW562" s="124">
        <f>A!G557</f>
        <v>-5.2677025926913998</v>
      </c>
      <c r="CX562" s="124">
        <f>A!H557</f>
        <v>-5.2000000000000028</v>
      </c>
      <c r="CY562" s="125">
        <f>A!I557</f>
        <v>-5.2000000000000028</v>
      </c>
      <c r="CZ562" s="171"/>
      <c r="DA562" s="301" t="str">
        <f>A!L557</f>
        <v/>
      </c>
      <c r="DB562" s="171"/>
      <c r="DC562" s="107" t="s">
        <v>78</v>
      </c>
      <c r="DD562" s="124">
        <f>A!J617</f>
        <v>0</v>
      </c>
      <c r="DE562" s="124">
        <f>A!D617</f>
        <v>0</v>
      </c>
      <c r="DF562" s="124">
        <f>A!C617</f>
        <v>0</v>
      </c>
      <c r="DG562" s="124">
        <f>A!B617</f>
        <v>0</v>
      </c>
      <c r="DH562" s="124">
        <f>A!K617</f>
        <v>5.1944444430773729E-4</v>
      </c>
      <c r="DI562" s="124">
        <f>A!E617</f>
        <v>0</v>
      </c>
      <c r="DJ562" s="125">
        <f>A!F617</f>
        <v>1.11910662E-15</v>
      </c>
      <c r="DK562" s="124">
        <f t="shared" si="93"/>
        <v>0</v>
      </c>
      <c r="DL562" s="124">
        <f t="shared" si="94"/>
        <v>5.1944444430773729E-4</v>
      </c>
      <c r="DM562" s="118"/>
      <c r="DN562" s="124">
        <f>A!G617</f>
        <v>0</v>
      </c>
      <c r="DO562" s="124">
        <f>A!H617</f>
        <v>0</v>
      </c>
      <c r="DP562" s="125">
        <f>A!I617</f>
        <v>0</v>
      </c>
      <c r="DQ562" s="171"/>
      <c r="DR562" s="301" t="str">
        <f>A!L617</f>
        <v/>
      </c>
      <c r="DS562" s="2"/>
    </row>
    <row r="563" spans="2:123" customFormat="false" ht="9.75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58"/>
      <c r="AJ563" s="164"/>
      <c r="AK563" s="164"/>
      <c r="AL563" s="164"/>
      <c r="AM563" s="164"/>
      <c r="AN563" s="164"/>
      <c r="AO563" s="165"/>
      <c r="AP563" s="164"/>
      <c r="AQ563" s="164"/>
      <c r="AR563" s="164"/>
      <c r="AS563" s="159"/>
      <c r="AT563" s="158"/>
      <c r="AU563" s="164"/>
      <c r="AV563" s="164"/>
      <c r="AW563" s="164"/>
      <c r="AX563" s="164"/>
      <c r="AY563" s="164"/>
      <c r="AZ563" s="165"/>
      <c r="BA563" s="164"/>
      <c r="BB563" s="164"/>
      <c r="BC563" s="2"/>
      <c r="BD563" s="2"/>
      <c r="BE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107" t="s">
        <v>334</v>
      </c>
      <c r="CM563" s="124">
        <f>A!J558</f>
        <v>-13</v>
      </c>
      <c r="CN563" s="124">
        <f>A!D558</f>
        <v>-13</v>
      </c>
      <c r="CO563" s="124">
        <f>A!C558</f>
        <v>-16.719000000000008</v>
      </c>
      <c r="CP563" s="124">
        <f>A!B558</f>
        <v>-12</v>
      </c>
      <c r="CQ563" s="124"/>
      <c r="CR563" s="124">
        <f>A!E558</f>
        <v>-12.667401599999202</v>
      </c>
      <c r="CS563" s="125">
        <f>A!F558</f>
        <v>-12.613911400000603</v>
      </c>
      <c r="CT563" s="124">
        <f t="shared" si="90"/>
        <v>-16.719000000000008</v>
      </c>
      <c r="CU563" s="124">
        <f t="shared" si="91"/>
        <v>-12</v>
      </c>
      <c r="CV563" s="118">
        <f t="shared" si="92"/>
        <v>0.37027955703742033</v>
      </c>
      <c r="CW563" s="124">
        <f>A!G558</f>
        <v>-12.744424881990199</v>
      </c>
      <c r="CX563" s="124">
        <f>A!H558</f>
        <v>-12.699999999999996</v>
      </c>
      <c r="CY563" s="125">
        <f>A!I558</f>
        <v>-12.699999999999996</v>
      </c>
      <c r="CZ563" s="171"/>
      <c r="DA563" s="301" t="str">
        <f>A!L558</f>
        <v/>
      </c>
      <c r="DB563" s="171"/>
      <c r="DC563" s="107" t="s">
        <v>79</v>
      </c>
      <c r="DD563" s="124">
        <f>A!J618</f>
        <v>0</v>
      </c>
      <c r="DE563" s="124">
        <f>A!D618</f>
        <v>0</v>
      </c>
      <c r="DF563" s="124">
        <f>A!C618</f>
        <v>0</v>
      </c>
      <c r="DG563" s="124">
        <f>A!B618</f>
        <v>0</v>
      </c>
      <c r="DH563" s="124">
        <f>A!K618</f>
        <v>-7.16666666448873E-4</v>
      </c>
      <c r="DI563" s="124">
        <f>A!E618</f>
        <v>0</v>
      </c>
      <c r="DJ563" s="125">
        <f>A!F618</f>
        <v>-2.9327628359999903E-14</v>
      </c>
      <c r="DK563" s="124">
        <f t="shared" si="93"/>
        <v>-7.16666666448873E-4</v>
      </c>
      <c r="DL563" s="124">
        <f t="shared" si="94"/>
        <v>0</v>
      </c>
      <c r="DM563" s="118"/>
      <c r="DN563" s="124">
        <f>A!G618</f>
        <v>0</v>
      </c>
      <c r="DO563" s="124">
        <f>A!H618</f>
        <v>0</v>
      </c>
      <c r="DP563" s="125">
        <f>A!I618</f>
        <v>0</v>
      </c>
      <c r="DQ563" s="171"/>
      <c r="DR563" s="301" t="str">
        <f>A!L618</f>
        <v/>
      </c>
      <c r="DS563" s="2"/>
    </row>
    <row r="564" spans="2:123" customFormat="false" ht="9.75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58"/>
      <c r="AJ564" s="164"/>
      <c r="AK564" s="164"/>
      <c r="AL564" s="164"/>
      <c r="AM564" s="164"/>
      <c r="AN564" s="164"/>
      <c r="AO564" s="165"/>
      <c r="AP564" s="164"/>
      <c r="AQ564" s="164"/>
      <c r="AR564" s="164"/>
      <c r="AS564" s="159"/>
      <c r="AT564" s="158"/>
      <c r="AU564" s="164"/>
      <c r="AV564" s="164"/>
      <c r="AW564" s="164"/>
      <c r="AX564" s="164"/>
      <c r="AY564" s="164"/>
      <c r="AZ564" s="165"/>
      <c r="BA564" s="164"/>
      <c r="BB564" s="164"/>
      <c r="BC564" s="2"/>
      <c r="BD564" s="2"/>
      <c r="BE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107" t="s">
        <v>335</v>
      </c>
      <c r="CM564" s="124">
        <f>A!J559</f>
        <v>-63</v>
      </c>
      <c r="CN564" s="124">
        <f>A!D559</f>
        <v>-63</v>
      </c>
      <c r="CO564" s="124">
        <f>A!C559</f>
        <v>-64.269000000000005</v>
      </c>
      <c r="CP564" s="124">
        <f>A!B559</f>
        <v>-62</v>
      </c>
      <c r="CQ564" s="124"/>
      <c r="CR564" s="124">
        <f>A!E559</f>
        <v>-62.634378239999791</v>
      </c>
      <c r="CS564" s="125">
        <f>A!F559</f>
        <v>-61.970316780000701</v>
      </c>
      <c r="CT564" s="124">
        <f t="shared" si="90"/>
        <v>-64.269000000000005</v>
      </c>
      <c r="CU564" s="124">
        <f t="shared" si="91"/>
        <v>-61.970316780000701</v>
      </c>
      <c r="CV564" s="118">
        <f t="shared" si="92"/>
        <v>3.662918833008031E-2</v>
      </c>
      <c r="CW564" s="124">
        <f>A!G559</f>
        <v>-62.755505234922154</v>
      </c>
      <c r="CX564" s="124">
        <f>A!H559</f>
        <v>-62.8</v>
      </c>
      <c r="CY564" s="125">
        <f>A!I559</f>
        <v>-62.8</v>
      </c>
      <c r="CZ564" s="171"/>
      <c r="DA564" s="301" t="str">
        <f>A!L559</f>
        <v/>
      </c>
      <c r="DB564" s="171"/>
      <c r="DC564" s="107" t="s">
        <v>80</v>
      </c>
      <c r="DD564" s="124">
        <f>A!J619</f>
        <v>0</v>
      </c>
      <c r="DE564" s="124">
        <f>A!D619</f>
        <v>0</v>
      </c>
      <c r="DF564" s="124">
        <f>A!C619</f>
        <v>0</v>
      </c>
      <c r="DG564" s="124">
        <f>A!B619</f>
        <v>0</v>
      </c>
      <c r="DH564" s="124">
        <f>A!K619</f>
        <v>-4.1511111107013221E-3</v>
      </c>
      <c r="DI564" s="124">
        <f>A!E619</f>
        <v>0</v>
      </c>
      <c r="DJ564" s="125">
        <f>A!F619</f>
        <v>-1.7230573799998041E-15</v>
      </c>
      <c r="DK564" s="124">
        <f t="shared" si="93"/>
        <v>-4.1511111107013221E-3</v>
      </c>
      <c r="DL564" s="124">
        <f t="shared" si="94"/>
        <v>0</v>
      </c>
      <c r="DM564" s="118"/>
      <c r="DN564" s="124">
        <f>A!G619</f>
        <v>0</v>
      </c>
      <c r="DO564" s="124">
        <f>A!H619</f>
        <v>0</v>
      </c>
      <c r="DP564" s="125">
        <f>A!I619</f>
        <v>0</v>
      </c>
      <c r="DQ564" s="171"/>
      <c r="DR564" s="301" t="str">
        <f>A!L619</f>
        <v/>
      </c>
      <c r="DS564" s="2"/>
    </row>
    <row r="565" spans="2:123" customFormat="false" ht="9.75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58"/>
      <c r="AJ565" s="164"/>
      <c r="AK565" s="164"/>
      <c r="AL565" s="164"/>
      <c r="AM565" s="164"/>
      <c r="AN565" s="164"/>
      <c r="AO565" s="165"/>
      <c r="AP565" s="164"/>
      <c r="AQ565" s="164"/>
      <c r="AR565" s="164"/>
      <c r="AS565" s="159"/>
      <c r="AT565" s="158"/>
      <c r="AU565" s="164"/>
      <c r="AV565" s="164"/>
      <c r="AW565" s="164"/>
      <c r="AX565" s="164"/>
      <c r="AY565" s="164"/>
      <c r="AZ565" s="165"/>
      <c r="BA565" s="164"/>
      <c r="BB565" s="164"/>
      <c r="BC565" s="2"/>
      <c r="BD565" s="2"/>
      <c r="BE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107" t="s">
        <v>336</v>
      </c>
      <c r="CM565" s="124">
        <f>A!J560</f>
        <v>-1</v>
      </c>
      <c r="CN565" s="124">
        <f>A!D560</f>
        <v>-1</v>
      </c>
      <c r="CO565" s="124">
        <f>A!C560</f>
        <v>-0.64299999999999979</v>
      </c>
      <c r="CP565" s="124">
        <f>A!B560</f>
        <v>-1</v>
      </c>
      <c r="CQ565" s="124"/>
      <c r="CR565" s="124">
        <f>A!E560</f>
        <v>-1.0097069000000105</v>
      </c>
      <c r="CS565" s="125">
        <f>A!F560</f>
        <v>-1.0218326300000098</v>
      </c>
      <c r="CT565" s="124">
        <f t="shared" si="90"/>
        <v>-1.0218326300000098</v>
      </c>
      <c r="CU565" s="124">
        <f t="shared" si="91"/>
        <v>-0.64299999999999979</v>
      </c>
      <c r="CV565" s="118">
        <f t="shared" si="92"/>
        <v>0.36778197807660917</v>
      </c>
      <c r="CW565" s="124">
        <f>A!G560</f>
        <v>-1.0300467466654903</v>
      </c>
      <c r="CX565" s="124">
        <f>A!H560</f>
        <v>-1</v>
      </c>
      <c r="CY565" s="125">
        <f>A!I560</f>
        <v>-1</v>
      </c>
      <c r="CZ565" s="171"/>
      <c r="DA565" s="301" t="str">
        <f>A!L560</f>
        <v/>
      </c>
      <c r="DB565" s="171"/>
      <c r="DC565" s="107" t="s">
        <v>81</v>
      </c>
      <c r="DD565" s="124">
        <f>A!J620</f>
        <v>0</v>
      </c>
      <c r="DE565" s="124">
        <f>A!D620</f>
        <v>0</v>
      </c>
      <c r="DF565" s="124">
        <f>A!C620</f>
        <v>0</v>
      </c>
      <c r="DG565" s="124">
        <f>A!B620</f>
        <v>0</v>
      </c>
      <c r="DH565" s="124">
        <f>A!K620</f>
        <v>-1.169444444428791E-4</v>
      </c>
      <c r="DI565" s="124">
        <f>A!E620</f>
        <v>0</v>
      </c>
      <c r="DJ565" s="125">
        <f>A!F620</f>
        <v>-3.1690194300000096E-14</v>
      </c>
      <c r="DK565" s="124">
        <f t="shared" si="93"/>
        <v>-1.169444444428791E-4</v>
      </c>
      <c r="DL565" s="124">
        <f t="shared" si="94"/>
        <v>0</v>
      </c>
      <c r="DM565" s="118"/>
      <c r="DN565" s="124">
        <f>A!G620</f>
        <v>0</v>
      </c>
      <c r="DO565" s="124">
        <f>A!H620</f>
        <v>0</v>
      </c>
      <c r="DP565" s="125">
        <f>A!I620</f>
        <v>0</v>
      </c>
      <c r="DQ565" s="171"/>
      <c r="DR565" s="301" t="str">
        <f>A!L620</f>
        <v/>
      </c>
      <c r="DS565" s="2"/>
    </row>
    <row r="566" spans="2:123" customFormat="false" ht="9.7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58"/>
      <c r="AJ566" s="164"/>
      <c r="AK566" s="164"/>
      <c r="AL566" s="164"/>
      <c r="AM566" s="164"/>
      <c r="AN566" s="164"/>
      <c r="AO566" s="165"/>
      <c r="AP566" s="164"/>
      <c r="AQ566" s="164"/>
      <c r="AR566" s="164"/>
      <c r="AS566" s="159"/>
      <c r="AT566" s="158"/>
      <c r="AU566" s="164"/>
      <c r="AV566" s="164"/>
      <c r="AW566" s="164"/>
      <c r="AX566" s="164"/>
      <c r="AY566" s="164"/>
      <c r="AZ566" s="165"/>
      <c r="BA566" s="164"/>
      <c r="BB566" s="164"/>
      <c r="BC566" s="2"/>
      <c r="BD566" s="2"/>
      <c r="BE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107" t="s">
        <v>337</v>
      </c>
      <c r="CM566" s="124">
        <f>A!J561</f>
        <v>-56</v>
      </c>
      <c r="CN566" s="124">
        <f>A!D561</f>
        <v>-57</v>
      </c>
      <c r="CO566" s="124">
        <f>A!C561</f>
        <v>-59.150999999999996</v>
      </c>
      <c r="CP566" s="124">
        <f>A!B561</f>
        <v>-56</v>
      </c>
      <c r="CQ566" s="124"/>
      <c r="CR566" s="124">
        <f>A!E561</f>
        <v>-56.148664340000906</v>
      </c>
      <c r="CS566" s="125">
        <f>A!F561</f>
        <v>-55.618188210000113</v>
      </c>
      <c r="CT566" s="124">
        <f t="shared" si="90"/>
        <v>-59.150999999999996</v>
      </c>
      <c r="CU566" s="124">
        <f t="shared" si="91"/>
        <v>-55.618188210000113</v>
      </c>
      <c r="CV566" s="118">
        <f t="shared" si="92"/>
        <v>6.273992567960758E-2</v>
      </c>
      <c r="CW566" s="124">
        <f>A!G561</f>
        <v>-56.308829692288846</v>
      </c>
      <c r="CX566" s="124">
        <f>A!H561</f>
        <v>-56.300000000000004</v>
      </c>
      <c r="CY566" s="125">
        <f>A!I561</f>
        <v>-56.300000000000004</v>
      </c>
      <c r="CZ566" s="171"/>
      <c r="DA566" s="301" t="str">
        <f>A!L561</f>
        <v/>
      </c>
      <c r="DB566" s="171"/>
      <c r="DC566" s="107" t="s">
        <v>82</v>
      </c>
      <c r="DD566" s="124">
        <f>A!J621</f>
        <v>0</v>
      </c>
      <c r="DE566" s="124">
        <f>A!D621</f>
        <v>0</v>
      </c>
      <c r="DF566" s="124">
        <f>A!C621</f>
        <v>0</v>
      </c>
      <c r="DG566" s="124">
        <f>A!B621</f>
        <v>0</v>
      </c>
      <c r="DH566" s="124">
        <f>A!K621</f>
        <v>-3.0319444443875909E-3</v>
      </c>
      <c r="DI566" s="124">
        <f>A!E621</f>
        <v>0</v>
      </c>
      <c r="DJ566" s="125">
        <f>A!F621</f>
        <v>-2.9665167000000001E-15</v>
      </c>
      <c r="DK566" s="124">
        <f t="shared" si="93"/>
        <v>-3.0319444443875909E-3</v>
      </c>
      <c r="DL566" s="124">
        <f t="shared" si="94"/>
        <v>0</v>
      </c>
      <c r="DM566" s="118"/>
      <c r="DN566" s="124">
        <f>A!G621</f>
        <v>0</v>
      </c>
      <c r="DO566" s="124">
        <f>A!H621</f>
        <v>0</v>
      </c>
      <c r="DP566" s="125">
        <f>A!I621</f>
        <v>0</v>
      </c>
      <c r="DQ566" s="171"/>
      <c r="DR566" s="301" t="str">
        <f>A!L621</f>
        <v/>
      </c>
      <c r="DS566" s="2"/>
    </row>
    <row r="567" spans="2:123" customFormat="false" ht="9.7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58"/>
      <c r="AJ567" s="164"/>
      <c r="AK567" s="164"/>
      <c r="AL567" s="164"/>
      <c r="AM567" s="164"/>
      <c r="AN567" s="164"/>
      <c r="AO567" s="165"/>
      <c r="AP567" s="164"/>
      <c r="AQ567" s="164"/>
      <c r="AR567" s="164"/>
      <c r="AS567" s="159"/>
      <c r="AT567" s="158"/>
      <c r="AU567" s="164"/>
      <c r="AV567" s="164"/>
      <c r="AW567" s="164"/>
      <c r="AX567" s="164"/>
      <c r="AY567" s="164"/>
      <c r="AZ567" s="165"/>
      <c r="BA567" s="164"/>
      <c r="BB567" s="164"/>
      <c r="BC567" s="2"/>
      <c r="BD567" s="2"/>
      <c r="BE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107" t="s">
        <v>338</v>
      </c>
      <c r="CM567" s="124">
        <f>A!J562</f>
        <v>6</v>
      </c>
      <c r="CN567" s="124">
        <f>A!D562</f>
        <v>5</v>
      </c>
      <c r="CO567" s="124">
        <f>A!C562</f>
        <v>0</v>
      </c>
      <c r="CP567" s="124">
        <f>A!B562</f>
        <v>5</v>
      </c>
      <c r="CQ567" s="124"/>
      <c r="CR567" s="124">
        <f>A!E562</f>
        <v>6.1924799999994917</v>
      </c>
      <c r="CS567" s="125">
        <f>A!F562</f>
        <v>5.9844251999997979</v>
      </c>
      <c r="CT567" s="124">
        <f t="shared" si="90"/>
        <v>0</v>
      </c>
      <c r="CU567" s="124">
        <f t="shared" si="91"/>
        <v>6.1924799999994917</v>
      </c>
      <c r="CV567" s="118">
        <f t="shared" si="92"/>
        <v>1.0075347589160593</v>
      </c>
      <c r="CW567" s="124">
        <f>A!G562</f>
        <v>6.1461700901133938</v>
      </c>
      <c r="CX567" s="124">
        <f>A!H562</f>
        <v>6.1999999999999957</v>
      </c>
      <c r="CY567" s="125">
        <f>A!I562</f>
        <v>6.1000000000000014</v>
      </c>
      <c r="CZ567" s="171"/>
      <c r="DA567" s="301" t="str">
        <f>A!L562</f>
        <v/>
      </c>
      <c r="DB567" s="171"/>
      <c r="DC567" s="107" t="s">
        <v>83</v>
      </c>
      <c r="DD567" s="124">
        <f>A!J622</f>
        <v>739</v>
      </c>
      <c r="DE567" s="124">
        <f>A!D622</f>
        <v>739</v>
      </c>
      <c r="DF567" s="124">
        <f>A!C622</f>
        <v>739.2</v>
      </c>
      <c r="DG567" s="124">
        <f>A!B622</f>
        <v>741.50058616647129</v>
      </c>
      <c r="DH567" s="124">
        <f>A!K622</f>
        <v>732.69186444444404</v>
      </c>
      <c r="DI567" s="124">
        <f>A!E622</f>
        <v>739.20000000000903</v>
      </c>
      <c r="DJ567" s="125">
        <f>A!F622</f>
        <v>739.20686999999998</v>
      </c>
      <c r="DK567" s="124">
        <f t="shared" si="93"/>
        <v>732.69186444444404</v>
      </c>
      <c r="DL567" s="124">
        <f t="shared" si="94"/>
        <v>741.50058616647129</v>
      </c>
      <c r="DM567" s="118">
        <f>ABS((DL567-DK567)/DN567)</f>
        <v>1.191663188203212E-2</v>
      </c>
      <c r="DN567" s="124">
        <f>A!G622</f>
        <v>739.19558892383304</v>
      </c>
      <c r="DO567" s="124">
        <f>A!H622</f>
        <v>739.2</v>
      </c>
      <c r="DP567" s="125">
        <f>A!I622</f>
        <v>739.4</v>
      </c>
      <c r="DQ567" s="171"/>
      <c r="DR567" s="301" t="str">
        <f>A!L622</f>
        <v/>
      </c>
      <c r="DS567" s="2"/>
    </row>
    <row r="568" spans="2:123" customFormat="false" ht="9.7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58"/>
      <c r="AJ568" s="164"/>
      <c r="AK568" s="164"/>
      <c r="AL568" s="164"/>
      <c r="AM568" s="164"/>
      <c r="AN568" s="164"/>
      <c r="AO568" s="165"/>
      <c r="AP568" s="164"/>
      <c r="AQ568" s="164"/>
      <c r="AR568" s="164"/>
      <c r="AS568" s="159"/>
      <c r="AT568" s="158"/>
      <c r="AU568" s="164"/>
      <c r="AV568" s="164"/>
      <c r="AW568" s="164"/>
      <c r="AX568" s="164"/>
      <c r="AY568" s="164"/>
      <c r="AZ568" s="165"/>
      <c r="BA568" s="164"/>
      <c r="BB568" s="164"/>
      <c r="BC568" s="2"/>
      <c r="BD568" s="2"/>
      <c r="BE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107" t="s">
        <v>339</v>
      </c>
      <c r="CM568" s="124">
        <f>A!J563</f>
        <v>-5</v>
      </c>
      <c r="CN568" s="124">
        <f>A!D563</f>
        <v>-5</v>
      </c>
      <c r="CO568" s="124">
        <f>A!C563</f>
        <v>-6.509999999999998</v>
      </c>
      <c r="CP568" s="124">
        <f>A!B563</f>
        <v>-5</v>
      </c>
      <c r="CQ568" s="124"/>
      <c r="CR568" s="124">
        <f>A!E563</f>
        <v>-5.5228319999996955</v>
      </c>
      <c r="CS568" s="125">
        <f>A!F563</f>
        <v>-5.2203032999998982</v>
      </c>
      <c r="CT568" s="124">
        <f t="shared" si="90"/>
        <v>-6.509999999999998</v>
      </c>
      <c r="CU568" s="124">
        <f t="shared" si="91"/>
        <v>-5</v>
      </c>
      <c r="CV568" s="118">
        <f t="shared" si="92"/>
        <v>0.26998878299135604</v>
      </c>
      <c r="CW568" s="124">
        <f>A!G563</f>
        <v>-5.5928249435767938</v>
      </c>
      <c r="CX568" s="124">
        <f>A!H563</f>
        <v>-5.5999999999999943</v>
      </c>
      <c r="CY568" s="125">
        <f>A!I563</f>
        <v>-5.5</v>
      </c>
      <c r="CZ568" s="171"/>
      <c r="DA568" s="301" t="str">
        <f>A!L563</f>
        <v/>
      </c>
      <c r="DB568" s="171"/>
      <c r="DC568" s="107" t="s">
        <v>84</v>
      </c>
      <c r="DD568" s="124">
        <f>A!J623</f>
        <v>1</v>
      </c>
      <c r="DE568" s="124">
        <f>A!D623</f>
        <v>0</v>
      </c>
      <c r="DF568" s="124">
        <f>A!C623</f>
        <v>0</v>
      </c>
      <c r="DG568" s="124">
        <f>A!B623</f>
        <v>-2.0515826494724934</v>
      </c>
      <c r="DH568" s="124">
        <f>A!K623</f>
        <v>-0.68365555555465107</v>
      </c>
      <c r="DI568" s="124">
        <f>A!E623</f>
        <v>0</v>
      </c>
      <c r="DJ568" s="125">
        <f>A!F623</f>
        <v>-1.2210000001005028E-2</v>
      </c>
      <c r="DK568" s="124">
        <f t="shared" si="93"/>
        <v>-2.0515826494724934</v>
      </c>
      <c r="DL568" s="124">
        <f t="shared" si="94"/>
        <v>1</v>
      </c>
      <c r="DM568" s="118"/>
      <c r="DN568" s="124">
        <f>A!G623</f>
        <v>4.3984000985005878E-2</v>
      </c>
      <c r="DO568" s="124">
        <f>A!H623</f>
        <v>0</v>
      </c>
      <c r="DP568" s="125">
        <f>A!I623</f>
        <v>-0.29999999999995453</v>
      </c>
      <c r="DQ568" s="171"/>
      <c r="DR568" s="301" t="str">
        <f>A!L623</f>
        <v/>
      </c>
      <c r="DS568" s="2"/>
    </row>
    <row r="569" spans="2:123" customFormat="false" ht="9.7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58"/>
      <c r="AJ569" s="164"/>
      <c r="AK569" s="164"/>
      <c r="AL569" s="164"/>
      <c r="AM569" s="164"/>
      <c r="AN569" s="164"/>
      <c r="AO569" s="165"/>
      <c r="AP569" s="164"/>
      <c r="AQ569" s="164"/>
      <c r="AR569" s="164"/>
      <c r="AS569" s="159"/>
      <c r="AT569" s="158"/>
      <c r="AU569" s="164"/>
      <c r="AV569" s="164"/>
      <c r="AW569" s="164"/>
      <c r="AX569" s="164"/>
      <c r="AY569" s="164"/>
      <c r="AZ569" s="165"/>
      <c r="BA569" s="164"/>
      <c r="BB569" s="164"/>
      <c r="BC569" s="2"/>
      <c r="BD569" s="2"/>
      <c r="BE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107" t="s">
        <v>340</v>
      </c>
      <c r="CM569" s="124">
        <f>A!J564</f>
        <v>9</v>
      </c>
      <c r="CN569" s="124">
        <f>A!D564</f>
        <v>9</v>
      </c>
      <c r="CO569" s="124">
        <f>A!C564</f>
        <v>10.624000000000002</v>
      </c>
      <c r="CP569" s="124">
        <f>A!B564</f>
        <v>9</v>
      </c>
      <c r="CQ569" s="124"/>
      <c r="CR569" s="124">
        <f>A!E564</f>
        <v>9.5063807999985954</v>
      </c>
      <c r="CS569" s="125">
        <f>A!F564</f>
        <v>9.2455580999997977</v>
      </c>
      <c r="CT569" s="124">
        <f t="shared" si="90"/>
        <v>9</v>
      </c>
      <c r="CU569" s="124">
        <f t="shared" si="91"/>
        <v>10.624000000000002</v>
      </c>
      <c r="CV569" s="118">
        <f t="shared" si="92"/>
        <v>0.17477224112482984</v>
      </c>
      <c r="CW569" s="124">
        <f>A!G564</f>
        <v>9.2920934671775015</v>
      </c>
      <c r="CX569" s="124">
        <f>A!H564</f>
        <v>9.3999999999999915</v>
      </c>
      <c r="CY569" s="125">
        <f>A!I564</f>
        <v>9.3999999999999915</v>
      </c>
      <c r="CZ569" s="171"/>
      <c r="DA569" s="301" t="str">
        <f>A!L564</f>
        <v/>
      </c>
      <c r="DB569" s="171"/>
      <c r="DC569" s="107" t="s">
        <v>85</v>
      </c>
      <c r="DD569" s="124">
        <f>A!J624</f>
        <v>0</v>
      </c>
      <c r="DE569" s="124">
        <f>A!D624</f>
        <v>0</v>
      </c>
      <c r="DF569" s="124">
        <f>A!C624</f>
        <v>0</v>
      </c>
      <c r="DG569" s="124">
        <f>A!B624</f>
        <v>0.87924970691676663</v>
      </c>
      <c r="DH569" s="124">
        <f>A!K624</f>
        <v>1.1547688888881567</v>
      </c>
      <c r="DI569" s="124">
        <f>A!E624</f>
        <v>0</v>
      </c>
      <c r="DJ569" s="125">
        <f>A!F624</f>
        <v>-5.480000002989982E-3</v>
      </c>
      <c r="DK569" s="124">
        <f t="shared" si="93"/>
        <v>-5.480000002989982E-3</v>
      </c>
      <c r="DL569" s="124">
        <f t="shared" si="94"/>
        <v>1.1547688888881567</v>
      </c>
      <c r="DM569" s="118"/>
      <c r="DN569" s="124">
        <f>A!G624</f>
        <v>5.8620167599201523E-3</v>
      </c>
      <c r="DO569" s="124">
        <f>A!H624</f>
        <v>0</v>
      </c>
      <c r="DP569" s="125">
        <f>A!I624</f>
        <v>0.19999999999993179</v>
      </c>
      <c r="DQ569" s="171"/>
      <c r="DR569" s="301" t="str">
        <f>A!L624</f>
        <v/>
      </c>
      <c r="DS569" s="2"/>
    </row>
    <row r="570" spans="2:123" customFormat="false" ht="9.7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58"/>
      <c r="AJ570" s="164"/>
      <c r="AK570" s="164"/>
      <c r="AL570" s="164"/>
      <c r="AM570" s="164"/>
      <c r="AN570" s="164"/>
      <c r="AO570" s="165"/>
      <c r="AP570" s="164"/>
      <c r="AQ570" s="164"/>
      <c r="AR570" s="164"/>
      <c r="AS570" s="159"/>
      <c r="AT570" s="158"/>
      <c r="AU570" s="164"/>
      <c r="AV570" s="164"/>
      <c r="AW570" s="164"/>
      <c r="AX570" s="164"/>
      <c r="AY570" s="164"/>
      <c r="AZ570" s="165"/>
      <c r="BA570" s="164"/>
      <c r="BB570" s="164"/>
      <c r="BC570" s="2"/>
      <c r="BD570" s="2"/>
      <c r="BE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107" t="s">
        <v>341</v>
      </c>
      <c r="CM570" s="124">
        <f>A!J565</f>
        <v>-32</v>
      </c>
      <c r="CN570" s="124">
        <f>A!D565</f>
        <v>-32</v>
      </c>
      <c r="CO570" s="124">
        <f>A!C565</f>
        <v>-33.617999999999995</v>
      </c>
      <c r="CP570" s="124">
        <f>A!B565</f>
        <v>-31</v>
      </c>
      <c r="CQ570" s="124"/>
      <c r="CR570" s="124">
        <f>A!E565</f>
        <v>-31.796352000000795</v>
      </c>
      <c r="CS570" s="125">
        <f>A!F565</f>
        <v>-31.1914648999999</v>
      </c>
      <c r="CT570" s="124">
        <f t="shared" si="90"/>
        <v>-33.617999999999995</v>
      </c>
      <c r="CU570" s="124">
        <f t="shared" si="91"/>
        <v>-31</v>
      </c>
      <c r="CV570" s="118">
        <f t="shared" si="92"/>
        <v>8.2441215314476998E-2</v>
      </c>
      <c r="CW570" s="124">
        <f>A!G565</f>
        <v>-31.755960777791493</v>
      </c>
      <c r="CX570" s="124">
        <f>A!H565</f>
        <v>-31.9</v>
      </c>
      <c r="CY570" s="125">
        <f>A!I565</f>
        <v>-31.800000000000004</v>
      </c>
      <c r="CZ570" s="171"/>
      <c r="DA570" s="301" t="str">
        <f>A!L565</f>
        <v/>
      </c>
      <c r="DB570" s="171"/>
      <c r="DC570" s="107" t="s">
        <v>86</v>
      </c>
      <c r="DD570" s="124">
        <f>A!J625</f>
        <v>1</v>
      </c>
      <c r="DE570" s="124">
        <f>A!D625</f>
        <v>0</v>
      </c>
      <c r="DF570" s="124">
        <f>A!C625</f>
        <v>0</v>
      </c>
      <c r="DG570" s="124">
        <f>A!B625</f>
        <v>-2.6377491207502999</v>
      </c>
      <c r="DH570" s="124">
        <f>A!K625</f>
        <v>0.95110500000055254</v>
      </c>
      <c r="DI570" s="124">
        <f>A!E625</f>
        <v>0</v>
      </c>
      <c r="DJ570" s="125">
        <f>A!F625</f>
        <v>4.6499999959905836E-3</v>
      </c>
      <c r="DK570" s="124">
        <f t="shared" si="93"/>
        <v>-2.6377491207502999</v>
      </c>
      <c r="DL570" s="124">
        <f t="shared" si="94"/>
        <v>1</v>
      </c>
      <c r="DM570" s="118"/>
      <c r="DN570" s="124">
        <f>A!G625</f>
        <v>0.12010769850894576</v>
      </c>
      <c r="DO570" s="124">
        <f>A!H625</f>
        <v>0</v>
      </c>
      <c r="DP570" s="125">
        <f>A!I625</f>
        <v>0</v>
      </c>
      <c r="DQ570" s="171"/>
      <c r="DR570" s="301" t="str">
        <f>A!L625</f>
        <v/>
      </c>
      <c r="DS570" s="2"/>
    </row>
    <row r="571" spans="2:123" customFormat="false" ht="9.7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58"/>
      <c r="AJ571" s="164"/>
      <c r="AK571" s="164"/>
      <c r="AL571" s="164"/>
      <c r="AM571" s="164"/>
      <c r="AN571" s="164"/>
      <c r="AO571" s="165"/>
      <c r="AP571" s="164"/>
      <c r="AQ571" s="164"/>
      <c r="AR571" s="164"/>
      <c r="AS571" s="159"/>
      <c r="AT571" s="158"/>
      <c r="AU571" s="164"/>
      <c r="AV571" s="164"/>
      <c r="AW571" s="164"/>
      <c r="AX571" s="164"/>
      <c r="AY571" s="164"/>
      <c r="AZ571" s="165"/>
      <c r="BA571" s="164"/>
      <c r="BB571" s="164"/>
      <c r="BC571" s="2"/>
      <c r="BD571" s="2"/>
      <c r="BE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107" t="s">
        <v>342</v>
      </c>
      <c r="CM571" s="124">
        <f>A!J566</f>
        <v>-10</v>
      </c>
      <c r="CN571" s="124">
        <f>A!D566</f>
        <v>-10</v>
      </c>
      <c r="CO571" s="124">
        <f>A!C566</f>
        <v>-10.378999999999998</v>
      </c>
      <c r="CP571" s="124">
        <f>A!B566</f>
        <v>-9</v>
      </c>
      <c r="CQ571" s="124"/>
      <c r="CR571" s="124">
        <f>A!E566</f>
        <v>-10.511692799999494</v>
      </c>
      <c r="CS571" s="125">
        <f>A!F566</f>
        <v>-9.9899530999999016</v>
      </c>
      <c r="CT571" s="124">
        <f t="shared" si="90"/>
        <v>-10.511692799999494</v>
      </c>
      <c r="CU571" s="124">
        <f t="shared" si="91"/>
        <v>-9</v>
      </c>
      <c r="CV571" s="118">
        <f t="shared" si="92"/>
        <v>0.14341703095927436</v>
      </c>
      <c r="CW571" s="124">
        <f>A!G566</f>
        <v>-10.540538943584494</v>
      </c>
      <c r="CX571" s="124">
        <f>A!H566</f>
        <v>-10.599999999999994</v>
      </c>
      <c r="CY571" s="125">
        <f>A!I566</f>
        <v>-10.5</v>
      </c>
      <c r="CZ571" s="171"/>
      <c r="DA571" s="301" t="str">
        <f>A!L566</f>
        <v/>
      </c>
      <c r="DB571" s="171"/>
      <c r="DC571" s="107" t="s">
        <v>87</v>
      </c>
      <c r="DD571" s="124">
        <f>A!J626</f>
        <v>2219</v>
      </c>
      <c r="DE571" s="124">
        <f>A!D626</f>
        <v>2218</v>
      </c>
      <c r="DF571" s="124">
        <f>A!C626</f>
        <v>2217.6000000000004</v>
      </c>
      <c r="DG571" s="124">
        <f>A!B626</f>
        <v>2186.4009378663541</v>
      </c>
      <c r="DH571" s="124">
        <f>A!K626</f>
        <v>2211.1663572222224</v>
      </c>
      <c r="DI571" s="124">
        <f>A!E626</f>
        <v>2217.6000000000313</v>
      </c>
      <c r="DJ571" s="125">
        <f>A!F626</f>
        <v>2217.5923699999998</v>
      </c>
      <c r="DK571" s="124">
        <f t="shared" si="93"/>
        <v>2186.4009378663541</v>
      </c>
      <c r="DL571" s="124">
        <f t="shared" si="94"/>
        <v>2219</v>
      </c>
      <c r="DM571" s="118">
        <f>ABS((DL571-DK571)/DN571)</f>
        <v>1.4695676707840298E-2</v>
      </c>
      <c r="DN571" s="124">
        <f>A!G626</f>
        <v>2218.2756726169669</v>
      </c>
      <c r="DO571" s="124">
        <f>A!H626</f>
        <v>2217.6000000000004</v>
      </c>
      <c r="DP571" s="125">
        <f>A!I626</f>
        <v>2216.6999999999998</v>
      </c>
      <c r="DQ571" s="171"/>
      <c r="DR571" s="301" t="str">
        <f>A!L626</f>
        <v/>
      </c>
      <c r="DS571" s="2"/>
    </row>
    <row r="572" spans="2:123" customFormat="false" ht="9.7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58"/>
      <c r="AJ572" s="164"/>
      <c r="AK572" s="164"/>
      <c r="AL572" s="164"/>
      <c r="AM572" s="164"/>
      <c r="AN572" s="164"/>
      <c r="AO572" s="165"/>
      <c r="AP572" s="164"/>
      <c r="AQ572" s="164"/>
      <c r="AR572" s="164"/>
      <c r="AS572" s="159"/>
      <c r="AT572" s="158"/>
      <c r="AU572" s="164"/>
      <c r="AV572" s="164"/>
      <c r="AW572" s="164"/>
      <c r="AX572" s="164"/>
      <c r="AY572" s="164"/>
      <c r="AZ572" s="165"/>
      <c r="BA572" s="164"/>
      <c r="BB572" s="164"/>
      <c r="BC572" s="2"/>
      <c r="BD572" s="2"/>
      <c r="BE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107" t="s">
        <v>343</v>
      </c>
      <c r="CM572" s="124">
        <f>A!J567</f>
        <v>22</v>
      </c>
      <c r="CN572" s="124">
        <f>A!D567</f>
        <v>22</v>
      </c>
      <c r="CO572" s="124">
        <f>A!C567</f>
        <v>23.238999999999997</v>
      </c>
      <c r="CP572" s="124">
        <f>A!B567</f>
        <v>22</v>
      </c>
      <c r="CQ572" s="124"/>
      <c r="CR572" s="124">
        <f>A!E567</f>
        <v>21.2846592000013</v>
      </c>
      <c r="CS572" s="125">
        <f>A!F567</f>
        <v>21.201511799999999</v>
      </c>
      <c r="CT572" s="124">
        <f t="shared" si="90"/>
        <v>21.201511799999999</v>
      </c>
      <c r="CU572" s="124">
        <f t="shared" si="91"/>
        <v>23.238999999999997</v>
      </c>
      <c r="CV572" s="118">
        <f t="shared" si="92"/>
        <v>9.6038071546370299E-2</v>
      </c>
      <c r="CW572" s="124">
        <f>A!G567</f>
        <v>21.215421834207</v>
      </c>
      <c r="CX572" s="124">
        <f>A!H567</f>
        <v>21.300000000000004</v>
      </c>
      <c r="CY572" s="125">
        <f>A!I567</f>
        <v>21.300000000000004</v>
      </c>
      <c r="CZ572" s="171"/>
      <c r="DA572" s="301" t="str">
        <f>A!L567</f>
        <v/>
      </c>
      <c r="DB572" s="171"/>
      <c r="DC572" s="107" t="s">
        <v>88</v>
      </c>
      <c r="DD572" s="124">
        <f>A!J627</f>
        <v>2218</v>
      </c>
      <c r="DE572" s="124">
        <f>A!D627</f>
        <v>2218</v>
      </c>
      <c r="DF572" s="124">
        <f>A!C627</f>
        <v>2217.6000000000004</v>
      </c>
      <c r="DG572" s="124">
        <f>A!B627</f>
        <v>2189.0386869871045</v>
      </c>
      <c r="DH572" s="124">
        <f>A!K627</f>
        <v>2210.2152522222218</v>
      </c>
      <c r="DI572" s="124">
        <f>A!E627</f>
        <v>2217.6000000000313</v>
      </c>
      <c r="DJ572" s="125">
        <f>A!F627</f>
        <v>2217.5877200000041</v>
      </c>
      <c r="DK572" s="124">
        <f t="shared" si="93"/>
        <v>2189.0386869871045</v>
      </c>
      <c r="DL572" s="124">
        <f t="shared" si="94"/>
        <v>2218</v>
      </c>
      <c r="DM572" s="118">
        <f>ABS((DL572-DK572)/DN572)</f>
        <v>1.3056484166817294E-2</v>
      </c>
      <c r="DN572" s="124">
        <f>A!G627</f>
        <v>2218.1555649184579</v>
      </c>
      <c r="DO572" s="124">
        <f>A!H627</f>
        <v>2217.6000000000004</v>
      </c>
      <c r="DP572" s="125">
        <f>A!I627</f>
        <v>2216.6999999999998</v>
      </c>
      <c r="DQ572" s="171"/>
      <c r="DR572" s="301" t="str">
        <f>A!L627</f>
        <v/>
      </c>
      <c r="DS572" s="2"/>
    </row>
    <row r="573" spans="2:123" customFormat="false" ht="9.7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58"/>
      <c r="AJ573" s="164"/>
      <c r="AK573" s="164"/>
      <c r="AL573" s="164"/>
      <c r="AM573" s="164"/>
      <c r="AN573" s="164"/>
      <c r="AO573" s="165"/>
      <c r="AP573" s="164"/>
      <c r="AQ573" s="164"/>
      <c r="AR573" s="164"/>
      <c r="AS573" s="159"/>
      <c r="AT573" s="158"/>
      <c r="AU573" s="164"/>
      <c r="AV573" s="164"/>
      <c r="AW573" s="164"/>
      <c r="AX573" s="164"/>
      <c r="AY573" s="164"/>
      <c r="AZ573" s="165"/>
      <c r="BA573" s="164"/>
      <c r="BB573" s="164"/>
      <c r="BC573" s="2"/>
      <c r="BD573" s="2"/>
      <c r="BE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107" t="s">
        <v>344</v>
      </c>
      <c r="CM573" s="124">
        <f>A!J568</f>
        <v>9</v>
      </c>
      <c r="CN573" s="124">
        <f>A!D568</f>
        <v>9</v>
      </c>
      <c r="CO573" s="124">
        <f>A!C568</f>
        <v>11.384</v>
      </c>
      <c r="CP573" s="124">
        <f>A!B568</f>
        <v>10</v>
      </c>
      <c r="CQ573" s="124"/>
      <c r="CR573" s="124">
        <f>A!E568</f>
        <v>9.7468223999995018</v>
      </c>
      <c r="CS573" s="125">
        <f>A!F568</f>
        <v>9.7163753999997979</v>
      </c>
      <c r="CT573" s="124">
        <f t="shared" si="90"/>
        <v>9</v>
      </c>
      <c r="CU573" s="124">
        <f t="shared" si="91"/>
        <v>11.384</v>
      </c>
      <c r="CV573" s="118">
        <f t="shared" si="92"/>
        <v>0.24627366773920126</v>
      </c>
      <c r="CW573" s="124">
        <f>A!G568</f>
        <v>9.6802878760250053</v>
      </c>
      <c r="CX573" s="124">
        <f>A!H568</f>
        <v>9.7000000000000028</v>
      </c>
      <c r="CY573" s="125">
        <f>A!I568</f>
        <v>9.7000000000000028</v>
      </c>
      <c r="CZ573" s="171"/>
      <c r="DA573" s="301" t="str">
        <f>A!L568</f>
        <v/>
      </c>
      <c r="DB573" s="171"/>
      <c r="DC573" s="107" t="s">
        <v>89</v>
      </c>
      <c r="DD573" s="124">
        <f>A!J628</f>
        <v>1</v>
      </c>
      <c r="DE573" s="124">
        <f>A!D628</f>
        <v>0</v>
      </c>
      <c r="DF573" s="124">
        <f>A!C628</f>
        <v>0</v>
      </c>
      <c r="DG573" s="124">
        <f>A!B628</f>
        <v>2.0515826494724934</v>
      </c>
      <c r="DH573" s="124">
        <f>A!K628</f>
        <v>2.1265013888887552</v>
      </c>
      <c r="DI573" s="124">
        <f>A!E628</f>
        <v>0</v>
      </c>
      <c r="DJ573" s="125">
        <f>A!F628</f>
        <v>2.0220000000335858E-2</v>
      </c>
      <c r="DK573" s="124">
        <f t="shared" si="93"/>
        <v>0</v>
      </c>
      <c r="DL573" s="124">
        <f t="shared" si="94"/>
        <v>2.1265013888887552</v>
      </c>
      <c r="DM573" s="118"/>
      <c r="DN573" s="124">
        <f>A!G628</f>
        <v>5.1108982500409184E-2</v>
      </c>
      <c r="DO573" s="124">
        <f>A!H628</f>
        <v>0</v>
      </c>
      <c r="DP573" s="125">
        <f>A!I628</f>
        <v>9.9999999999909051E-2</v>
      </c>
      <c r="DQ573" s="171"/>
      <c r="DR573" s="301" t="str">
        <f>A!L628</f>
        <v/>
      </c>
      <c r="DS573" s="2"/>
    </row>
    <row r="574" spans="2:123" customFormat="false" ht="9.7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58"/>
      <c r="AJ574" s="164"/>
      <c r="AK574" s="164"/>
      <c r="AL574" s="164"/>
      <c r="AM574" s="164"/>
      <c r="AN574" s="164"/>
      <c r="AO574" s="165"/>
      <c r="AP574" s="164"/>
      <c r="AQ574" s="164"/>
      <c r="AR574" s="164"/>
      <c r="AS574" s="159"/>
      <c r="AT574" s="158"/>
      <c r="AU574" s="164"/>
      <c r="AV574" s="164"/>
      <c r="AW574" s="164"/>
      <c r="AX574" s="164"/>
      <c r="AY574" s="164"/>
      <c r="AZ574" s="165"/>
      <c r="BA574" s="164"/>
      <c r="BB574" s="164"/>
      <c r="BC574" s="2"/>
      <c r="BD574" s="2"/>
      <c r="BE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107" t="s">
        <v>345</v>
      </c>
      <c r="CM574" s="124">
        <f>A!J569</f>
        <v>-48</v>
      </c>
      <c r="CN574" s="124">
        <f>A!D569</f>
        <v>-47</v>
      </c>
      <c r="CO574" s="124">
        <f>A!C569</f>
        <v>-45.388999999999996</v>
      </c>
      <c r="CP574" s="124">
        <f>A!B569</f>
        <v>-48</v>
      </c>
      <c r="CQ574" s="124"/>
      <c r="CR574" s="124">
        <f>A!E569</f>
        <v>-47.174131200000858</v>
      </c>
      <c r="CS574" s="125">
        <f>A!F569</f>
        <v>-46.949577799999979</v>
      </c>
      <c r="CT574" s="124">
        <f t="shared" si="90"/>
        <v>-48</v>
      </c>
      <c r="CU574" s="124">
        <f t="shared" si="91"/>
        <v>-45.388999999999996</v>
      </c>
      <c r="CV574" s="118">
        <f t="shared" si="92"/>
        <v>5.5271518127103937E-2</v>
      </c>
      <c r="CW574" s="124">
        <f>A!G569</f>
        <v>-47.239520253373087</v>
      </c>
      <c r="CX574" s="124">
        <f>A!H569</f>
        <v>-47.2</v>
      </c>
      <c r="CY574" s="125">
        <f>A!I569</f>
        <v>-47.2</v>
      </c>
      <c r="CZ574" s="171"/>
      <c r="DA574" s="301" t="str">
        <f>A!L569</f>
        <v/>
      </c>
      <c r="DB574" s="171"/>
      <c r="DC574" s="107" t="s">
        <v>90</v>
      </c>
      <c r="DD574" s="124">
        <f>A!J629</f>
        <v>-2588</v>
      </c>
      <c r="DE574" s="124">
        <f>A!D629</f>
        <v>-2587</v>
      </c>
      <c r="DF574" s="124">
        <f>A!C629</f>
        <v>-2587.2000000000003</v>
      </c>
      <c r="DG574" s="124">
        <f>A!B629</f>
        <v>-2561.5474794841734</v>
      </c>
      <c r="DH574" s="124">
        <f>A!K629</f>
        <v>-2575.9254986111109</v>
      </c>
      <c r="DI574" s="124">
        <f>A!E629</f>
        <v>-2587.2000000000353</v>
      </c>
      <c r="DJ574" s="125">
        <f>A!F629</f>
        <v>-2587.1523939999997</v>
      </c>
      <c r="DK574" s="124">
        <f t="shared" si="93"/>
        <v>-2588</v>
      </c>
      <c r="DL574" s="124">
        <f t="shared" si="94"/>
        <v>-2561.5474794841734</v>
      </c>
      <c r="DM574" s="118">
        <f>ABS((DL574-DK574)/DN574)</f>
        <v>1.0222186190618401E-2</v>
      </c>
      <c r="DN574" s="124">
        <f>A!G629</f>
        <v>-2587.7556936014189</v>
      </c>
      <c r="DO574" s="124">
        <f>A!H629</f>
        <v>-2587.2000000000003</v>
      </c>
      <c r="DP574" s="125">
        <f>A!I629</f>
        <v>-2586.2999999999997</v>
      </c>
      <c r="DQ574" s="171"/>
      <c r="DR574" s="301" t="str">
        <f>A!L629</f>
        <v/>
      </c>
      <c r="DS574" s="2"/>
    </row>
    <row r="575" spans="2:123" customFormat="false" ht="9.7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58"/>
      <c r="AJ575" s="164"/>
      <c r="AK575" s="164"/>
      <c r="AL575" s="164"/>
      <c r="AM575" s="164"/>
      <c r="AN575" s="164"/>
      <c r="AO575" s="165"/>
      <c r="AP575" s="164"/>
      <c r="AQ575" s="164"/>
      <c r="AR575" s="164"/>
      <c r="AS575" s="159"/>
      <c r="AT575" s="158"/>
      <c r="AU575" s="164"/>
      <c r="AV575" s="164"/>
      <c r="AW575" s="164"/>
      <c r="AX575" s="164"/>
      <c r="AY575" s="164"/>
      <c r="AZ575" s="165"/>
      <c r="BA575" s="164"/>
      <c r="BB575" s="164"/>
      <c r="BC575" s="2"/>
      <c r="BD575" s="2"/>
      <c r="BE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107" t="s">
        <v>346</v>
      </c>
      <c r="CM575" s="124">
        <f>A!J570</f>
        <v>4</v>
      </c>
      <c r="CN575" s="124">
        <f>A!D570</f>
        <v>5</v>
      </c>
      <c r="CO575" s="124">
        <f>A!C570</f>
        <v>3.3829999999999996</v>
      </c>
      <c r="CP575" s="124">
        <f>A!B570</f>
        <v>4</v>
      </c>
      <c r="CQ575" s="124"/>
      <c r="CR575" s="124">
        <f>A!E570</f>
        <v>4.6553203400000402</v>
      </c>
      <c r="CS575" s="125">
        <f>A!F570</f>
        <v>4.663082510000029</v>
      </c>
      <c r="CT575" s="124">
        <f t="shared" si="90"/>
        <v>3.3829999999999996</v>
      </c>
      <c r="CU575" s="124">
        <f t="shared" si="91"/>
        <v>5</v>
      </c>
      <c r="CV575" s="118">
        <f t="shared" si="92"/>
        <v>0.34588674881441261</v>
      </c>
      <c r="CW575" s="124">
        <f>A!G570</f>
        <v>4.6749405854446611</v>
      </c>
      <c r="CX575" s="124">
        <f>A!H570</f>
        <v>4.7</v>
      </c>
      <c r="CY575" s="125">
        <f>A!I570</f>
        <v>4.7</v>
      </c>
      <c r="CZ575" s="171"/>
      <c r="DA575" s="301" t="str">
        <f>A!L570</f>
        <v/>
      </c>
      <c r="DB575" s="171"/>
      <c r="DC575" s="107" t="s">
        <v>91</v>
      </c>
      <c r="DD575" s="124">
        <f>A!J630</f>
        <v>370</v>
      </c>
      <c r="DE575" s="124">
        <f>A!D630</f>
        <v>370</v>
      </c>
      <c r="DF575" s="124">
        <f>A!C630</f>
        <v>369.6</v>
      </c>
      <c r="DG575" s="124">
        <f>A!B630</f>
        <v>366.35404454865181</v>
      </c>
      <c r="DH575" s="124">
        <f>A!K630</f>
        <v>367.93575499999997</v>
      </c>
      <c r="DI575" s="124">
        <f>A!E630</f>
        <v>369.60000000000502</v>
      </c>
      <c r="DJ575" s="125">
        <f>A!F630</f>
        <v>369.64684599999998</v>
      </c>
      <c r="DK575" s="124">
        <f t="shared" si="93"/>
        <v>366.35404454865181</v>
      </c>
      <c r="DL575" s="124">
        <f t="shared" si="94"/>
        <v>370</v>
      </c>
      <c r="DM575" s="118">
        <f>ABS((DL575-DK575)/DN575)</f>
        <v>9.8615145466256944E-3</v>
      </c>
      <c r="DN575" s="124">
        <f>A!G630</f>
        <v>369.715567939381</v>
      </c>
      <c r="DO575" s="124">
        <f>A!H630</f>
        <v>369.6</v>
      </c>
      <c r="DP575" s="125">
        <f>A!I630</f>
        <v>369.8</v>
      </c>
      <c r="DQ575" s="171"/>
      <c r="DR575" s="301" t="str">
        <f>A!L630</f>
        <v/>
      </c>
      <c r="DS575" s="2"/>
    </row>
    <row r="576" spans="2:123" customFormat="false" ht="9.7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58"/>
      <c r="AJ576" s="164"/>
      <c r="AK576" s="164"/>
      <c r="AL576" s="164"/>
      <c r="AM576" s="164"/>
      <c r="AN576" s="164"/>
      <c r="AO576" s="165"/>
      <c r="AP576" s="164"/>
      <c r="AQ576" s="164"/>
      <c r="AR576" s="164"/>
      <c r="AS576" s="159"/>
      <c r="AT576" s="158"/>
      <c r="AU576" s="164"/>
      <c r="AV576" s="164"/>
      <c r="AW576" s="164"/>
      <c r="AX576" s="164"/>
      <c r="AY576" s="164"/>
      <c r="AZ576" s="165"/>
      <c r="BA576" s="164"/>
      <c r="BB576" s="164"/>
      <c r="BC576" s="2"/>
      <c r="BD576" s="2"/>
      <c r="BE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107" t="s">
        <v>347</v>
      </c>
      <c r="CM576" s="124">
        <f>A!J571</f>
        <v>3</v>
      </c>
      <c r="CN576" s="124">
        <f>A!D571</f>
        <v>2</v>
      </c>
      <c r="CO576" s="124">
        <f>A!C571</f>
        <v>1.6790000000000003</v>
      </c>
      <c r="CP576" s="124">
        <f>A!B571</f>
        <v>3</v>
      </c>
      <c r="CQ576" s="124"/>
      <c r="CR576" s="124">
        <f>A!E571</f>
        <v>2.1608160000000591</v>
      </c>
      <c r="CS576" s="125">
        <f>A!F571</f>
        <v>2.18109229999998</v>
      </c>
      <c r="CT576" s="124">
        <f t="shared" si="90"/>
        <v>1.6790000000000003</v>
      </c>
      <c r="CU576" s="124">
        <f t="shared" si="91"/>
        <v>3</v>
      </c>
      <c r="CV576" s="118">
        <f t="shared" si="92"/>
        <v>0.60488262944426985</v>
      </c>
      <c r="CW576" s="124">
        <f>A!G571</f>
        <v>2.18389475196809</v>
      </c>
      <c r="CX576" s="124">
        <f>A!H571</f>
        <v>2.0999999999999996</v>
      </c>
      <c r="CY576" s="125">
        <f>A!I571</f>
        <v>2.0999999999999996</v>
      </c>
      <c r="CZ576" s="171"/>
      <c r="DA576" s="301" t="str">
        <f>A!L571</f>
        <v/>
      </c>
      <c r="DB576" s="171"/>
      <c r="DC576" s="107" t="s">
        <v>92</v>
      </c>
      <c r="DD576" s="124">
        <f>A!J631</f>
        <v>0</v>
      </c>
      <c r="DE576" s="124">
        <f>A!D631</f>
        <v>0</v>
      </c>
      <c r="DF576" s="124">
        <f>A!C631</f>
        <v>0</v>
      </c>
      <c r="DG576" s="124">
        <f>A!B631</f>
        <v>0.2930832356389601</v>
      </c>
      <c r="DH576" s="124">
        <f>A!K631</f>
        <v>0.20913805555557019</v>
      </c>
      <c r="DI576" s="124">
        <f>A!E631</f>
        <v>0</v>
      </c>
      <c r="DJ576" s="125">
        <f>A!F631</f>
        <v>-4.1346000000999084E-2</v>
      </c>
      <c r="DK576" s="124">
        <f t="shared" si="93"/>
        <v>-4.1346000000999084E-2</v>
      </c>
      <c r="DL576" s="124">
        <f t="shared" si="94"/>
        <v>0.2930832356389601</v>
      </c>
      <c r="DM576" s="118"/>
      <c r="DN576" s="124">
        <f>A!G631</f>
        <v>1.3833354195014635E-2</v>
      </c>
      <c r="DO576" s="124">
        <f>A!H631</f>
        <v>0</v>
      </c>
      <c r="DP576" s="125">
        <f>A!I631</f>
        <v>-0.19999999999998863</v>
      </c>
      <c r="DQ576" s="171"/>
      <c r="DR576" s="301" t="str">
        <f>A!L631</f>
        <v/>
      </c>
      <c r="DS576" s="2"/>
    </row>
    <row r="577" spans="2:123" customFormat="false" ht="9.7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58"/>
      <c r="AJ577" s="164"/>
      <c r="AK577" s="164"/>
      <c r="AL577" s="164"/>
      <c r="AM577" s="164"/>
      <c r="AN577" s="164"/>
      <c r="AO577" s="165"/>
      <c r="AP577" s="164"/>
      <c r="AQ577" s="164"/>
      <c r="AR577" s="164"/>
      <c r="AS577" s="159"/>
      <c r="AT577" s="158"/>
      <c r="AU577" s="164"/>
      <c r="AV577" s="164"/>
      <c r="AW577" s="164"/>
      <c r="AX577" s="164"/>
      <c r="AY577" s="164"/>
      <c r="AZ577" s="165"/>
      <c r="BA577" s="164"/>
      <c r="BB577" s="164"/>
      <c r="BC577" s="2"/>
      <c r="BD577" s="2"/>
      <c r="BE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107" t="s">
        <v>348</v>
      </c>
      <c r="CM577" s="124">
        <f>A!J572</f>
        <v>-54</v>
      </c>
      <c r="CN577" s="124">
        <f>A!D572</f>
        <v>-54</v>
      </c>
      <c r="CO577" s="124">
        <f>A!C572</f>
        <v>-55.094000000000001</v>
      </c>
      <c r="CP577" s="124">
        <f>A!B572</f>
        <v>-55</v>
      </c>
      <c r="CQ577" s="124"/>
      <c r="CR577" s="124">
        <f>A!E572</f>
        <v>-54.760137600000306</v>
      </c>
      <c r="CS577" s="125">
        <f>A!F572</f>
        <v>-54.484860899999802</v>
      </c>
      <c r="CT577" s="124">
        <f t="shared" si="90"/>
        <v>-55.094000000000001</v>
      </c>
      <c r="CU577" s="124">
        <f t="shared" si="91"/>
        <v>-54</v>
      </c>
      <c r="CV577" s="118">
        <f t="shared" si="92"/>
        <v>1.9986877581750651E-2</v>
      </c>
      <c r="CW577" s="124">
        <f>A!G572</f>
        <v>-54.735913377430002</v>
      </c>
      <c r="CX577" s="124">
        <f>A!H572</f>
        <v>-54.800000000000004</v>
      </c>
      <c r="CY577" s="125">
        <f>A!I572</f>
        <v>-54.800000000000004</v>
      </c>
      <c r="CZ577" s="171"/>
      <c r="DA577" s="301" t="str">
        <f>A!L572</f>
        <v/>
      </c>
      <c r="DB577" s="171"/>
      <c r="DC577" s="107" t="s">
        <v>93</v>
      </c>
      <c r="DD577" s="124">
        <f>A!J632</f>
        <v>-2589</v>
      </c>
      <c r="DE577" s="124">
        <f>A!D632</f>
        <v>-2587</v>
      </c>
      <c r="DF577" s="124">
        <f>A!C632</f>
        <v>-2587.2000000000003</v>
      </c>
      <c r="DG577" s="124">
        <f>A!B632</f>
        <v>-2563.3059788980072</v>
      </c>
      <c r="DH577" s="124">
        <f>A!K632</f>
        <v>-2577.8428619444439</v>
      </c>
      <c r="DI577" s="124">
        <f>A!E632</f>
        <v>-2587.2000000000353</v>
      </c>
      <c r="DJ577" s="125">
        <f>A!F632</f>
        <v>-2587.213960000001</v>
      </c>
      <c r="DK577" s="124">
        <f t="shared" si="93"/>
        <v>-2589</v>
      </c>
      <c r="DL577" s="124">
        <f t="shared" si="94"/>
        <v>-2563.3059788980072</v>
      </c>
      <c r="DM577" s="118">
        <f>ABS((DL577-DK577)/DN577)</f>
        <v>9.9289322629394182E-3</v>
      </c>
      <c r="DN577" s="124">
        <f>A!G632</f>
        <v>-2587.7929692297243</v>
      </c>
      <c r="DO577" s="124">
        <f>A!H632</f>
        <v>-2587.2000000000003</v>
      </c>
      <c r="DP577" s="125">
        <f>A!I632</f>
        <v>-2586.6</v>
      </c>
      <c r="DQ577" s="171"/>
      <c r="DR577" s="301" t="str">
        <f>A!L632</f>
        <v/>
      </c>
      <c r="DS577" s="2"/>
    </row>
    <row r="578" spans="2:123" customFormat="false" ht="9.7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58"/>
      <c r="AJ578" s="164"/>
      <c r="AK578" s="164"/>
      <c r="AL578" s="164"/>
      <c r="AM578" s="164"/>
      <c r="AN578" s="164"/>
      <c r="AO578" s="165"/>
      <c r="AP578" s="164"/>
      <c r="AQ578" s="164"/>
      <c r="AR578" s="164"/>
      <c r="AS578" s="159"/>
      <c r="AT578" s="158"/>
      <c r="AU578" s="164"/>
      <c r="AV578" s="164"/>
      <c r="AW578" s="164"/>
      <c r="AX578" s="164"/>
      <c r="AY578" s="164"/>
      <c r="AZ578" s="165"/>
      <c r="BA578" s="164"/>
      <c r="BB578" s="164"/>
      <c r="BC578" s="2"/>
      <c r="BD578" s="2"/>
      <c r="BE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107" t="s">
        <v>349</v>
      </c>
      <c r="CM578" s="124">
        <f>A!J573</f>
        <v>6</v>
      </c>
      <c r="CN578" s="124">
        <f>A!D573</f>
        <v>6</v>
      </c>
      <c r="CO578" s="124">
        <f>A!C573</f>
        <v>4.4190000000000005</v>
      </c>
      <c r="CP578" s="124">
        <f>A!B573</f>
        <v>6</v>
      </c>
      <c r="CQ578" s="124"/>
      <c r="CR578" s="124">
        <f>A!E573</f>
        <v>5.8064294400000893</v>
      </c>
      <c r="CS578" s="125">
        <f>A!F573</f>
        <v>5.8223421799999997</v>
      </c>
      <c r="CT578" s="124">
        <f t="shared" si="90"/>
        <v>4.4190000000000005</v>
      </c>
      <c r="CU578" s="124">
        <f t="shared" si="91"/>
        <v>6</v>
      </c>
      <c r="CV578" s="118">
        <f t="shared" si="92"/>
        <v>0.27123989408531846</v>
      </c>
      <c r="CW578" s="124">
        <f>A!G573</f>
        <v>5.8287885907472603</v>
      </c>
      <c r="CX578" s="124">
        <f>A!H573</f>
        <v>5.8</v>
      </c>
      <c r="CY578" s="125">
        <f>A!I573</f>
        <v>5.8</v>
      </c>
      <c r="CZ578" s="171"/>
      <c r="DA578" s="301" t="str">
        <f>A!L573</f>
        <v/>
      </c>
      <c r="DB578" s="171"/>
      <c r="DC578" s="107" t="s">
        <v>94</v>
      </c>
      <c r="DD578" s="124">
        <f>A!J633</f>
        <v>370</v>
      </c>
      <c r="DE578" s="124">
        <f>A!D633</f>
        <v>370</v>
      </c>
      <c r="DF578" s="124">
        <f>A!C633</f>
        <v>369.6</v>
      </c>
      <c r="DG578" s="124">
        <f>A!B633</f>
        <v>366.64712778429077</v>
      </c>
      <c r="DH578" s="124">
        <f>A!K633</f>
        <v>368.14477611111113</v>
      </c>
      <c r="DI578" s="124">
        <f>A!E633</f>
        <v>369.60000000000502</v>
      </c>
      <c r="DJ578" s="125">
        <f>A!F633</f>
        <v>369.60549999999893</v>
      </c>
      <c r="DK578" s="124">
        <f t="shared" si="93"/>
        <v>366.64712778429077</v>
      </c>
      <c r="DL578" s="124">
        <f t="shared" si="94"/>
        <v>370</v>
      </c>
      <c r="DM578" s="118">
        <f>ABS((DL578-DK578)/DN578)</f>
        <v>9.0684489899329028E-3</v>
      </c>
      <c r="DN578" s="124">
        <f>A!G633</f>
        <v>369.72940129357602</v>
      </c>
      <c r="DO578" s="124">
        <f>A!H633</f>
        <v>369.6</v>
      </c>
      <c r="DP578" s="125">
        <f>A!I633</f>
        <v>369.6</v>
      </c>
      <c r="DQ578" s="171"/>
      <c r="DR578" s="301" t="str">
        <f>A!L633</f>
        <v/>
      </c>
      <c r="DS578" s="2"/>
    </row>
    <row r="579" spans="2:123" customFormat="false" ht="11" customHeight="1" thickBo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58"/>
      <c r="AJ579" s="165"/>
      <c r="AK579" s="165"/>
      <c r="AL579" s="165"/>
      <c r="AM579" s="165"/>
      <c r="AN579" s="165"/>
      <c r="AO579" s="165"/>
      <c r="AP579" s="165"/>
      <c r="AQ579" s="165"/>
      <c r="AR579" s="165"/>
      <c r="AS579" s="159"/>
      <c r="AT579" s="158"/>
      <c r="AU579" s="165"/>
      <c r="AV579" s="165"/>
      <c r="AW579" s="165"/>
      <c r="AX579" s="165"/>
      <c r="AY579" s="165"/>
      <c r="AZ579" s="165"/>
      <c r="BA579" s="165"/>
      <c r="BB579" s="165"/>
      <c r="BC579" s="2"/>
      <c r="BD579" s="2"/>
      <c r="BE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119" t="s">
        <v>350</v>
      </c>
      <c r="CM579" s="126">
        <f>A!J574</f>
        <v>5</v>
      </c>
      <c r="CN579" s="126">
        <f>A!D574</f>
        <v>4</v>
      </c>
      <c r="CO579" s="126">
        <f>A!C574</f>
        <v>1.8619999999999948</v>
      </c>
      <c r="CP579" s="126">
        <f>A!B574</f>
        <v>4</v>
      </c>
      <c r="CQ579" s="126"/>
      <c r="CR579" s="126">
        <f>A!E574</f>
        <v>5.1239999999996968</v>
      </c>
      <c r="CS579" s="127">
        <f>A!F574</f>
        <v>5.727388799998792</v>
      </c>
      <c r="CT579" s="126">
        <f t="shared" si="90"/>
        <v>1.8619999999999948</v>
      </c>
      <c r="CU579" s="126">
        <f t="shared" si="91"/>
        <v>5.727388799998792</v>
      </c>
      <c r="CV579" s="132">
        <f t="shared" si="92"/>
        <v>0.79097120270781951</v>
      </c>
      <c r="CW579" s="126">
        <f>A!G574</f>
        <v>4.886889417422509</v>
      </c>
      <c r="CX579" s="126">
        <f>A!H574</f>
        <v>5</v>
      </c>
      <c r="CY579" s="127">
        <f>A!I574</f>
        <v>5</v>
      </c>
      <c r="CZ579" s="171"/>
      <c r="DA579" s="302" t="str">
        <f>A!L574</f>
        <v/>
      </c>
      <c r="DB579" s="171"/>
      <c r="DC579" s="119" t="s">
        <v>95</v>
      </c>
      <c r="DD579" s="126">
        <f>A!J634</f>
        <v>1222</v>
      </c>
      <c r="DE579" s="126">
        <f>A!D634</f>
        <v>1221</v>
      </c>
      <c r="DF579" s="126">
        <f>A!C634</f>
        <v>1221</v>
      </c>
      <c r="DG579" s="126">
        <f>A!B634</f>
        <v>1219.2262602579133</v>
      </c>
      <c r="DH579" s="131">
        <f>A!K634</f>
        <v>1210.2162561111122</v>
      </c>
      <c r="DI579" s="126">
        <f>A!E634</f>
        <v>1221.0239999999999</v>
      </c>
      <c r="DJ579" s="127">
        <f>A!F634</f>
        <v>1221.0239999999999</v>
      </c>
      <c r="DK579" s="126">
        <f t="shared" si="93"/>
        <v>1210.2162561111122</v>
      </c>
      <c r="DL579" s="126">
        <f t="shared" si="94"/>
        <v>1222</v>
      </c>
      <c r="DM579" s="132">
        <f>ABS((DL579-DK579)/DN579)</f>
        <v>9.6500560632145072E-3</v>
      </c>
      <c r="DN579" s="126">
        <f>A!G634</f>
        <v>1221.1062621497899</v>
      </c>
      <c r="DO579" s="126">
        <f>A!H634</f>
        <v>1221</v>
      </c>
      <c r="DP579" s="127">
        <f>A!I634</f>
        <v>1221</v>
      </c>
      <c r="DQ579" s="171"/>
      <c r="DR579" s="302" t="str">
        <f>A!L634</f>
        <v/>
      </c>
      <c r="DS579" s="2"/>
    </row>
    <row r="580" spans="2:123" customFormat="false" ht="9.75" customHeight="1" thickTop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6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6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110"/>
      <c r="CM580" s="124"/>
      <c r="CN580" s="135" t="s">
        <v>261</v>
      </c>
      <c r="CO580" s="124"/>
      <c r="CP580" s="110"/>
      <c r="CQ580" s="110"/>
      <c r="CR580" s="110"/>
      <c r="CS580" s="110"/>
      <c r="CT580" s="110"/>
      <c r="CU580" s="110"/>
      <c r="CV580" s="110"/>
      <c r="CW580" s="110"/>
      <c r="CX580" s="110"/>
      <c r="CY580" s="110"/>
      <c r="CZ580" s="110"/>
      <c r="DA580" s="110"/>
      <c r="DB580" s="110"/>
      <c r="DC580" s="133" t="s">
        <v>262</v>
      </c>
      <c r="DD580" s="124"/>
      <c r="DE580" s="124"/>
      <c r="DF580" s="124"/>
      <c r="DG580" s="110"/>
      <c r="DH580" s="110"/>
      <c r="DI580" s="110"/>
      <c r="DJ580" s="110"/>
      <c r="DK580" s="124"/>
      <c r="DL580" s="124"/>
      <c r="DM580" s="110"/>
      <c r="DN580" s="110"/>
      <c r="DO580" s="110"/>
      <c r="DP580" s="110"/>
      <c r="DQ580" s="110"/>
      <c r="DR580" s="110"/>
      <c r="DS580" s="2"/>
    </row>
    <row r="581" spans="2:123" customFormat="false" ht="16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14"/>
      <c r="AV581" s="2"/>
      <c r="AW581" s="13"/>
      <c r="AX581" s="13"/>
      <c r="AY581" s="1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14"/>
      <c r="CN581" s="14"/>
      <c r="CO581" s="14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36"/>
      <c r="DD581" s="14"/>
      <c r="DE581" s="14"/>
      <c r="DF581" s="14"/>
      <c r="DG581" s="2"/>
      <c r="DH581" s="2"/>
      <c r="DI581" s="2"/>
      <c r="DJ581" s="2"/>
      <c r="DK581" s="14"/>
      <c r="DL581" s="14"/>
      <c r="DM581" s="2"/>
      <c r="DN581" s="2"/>
      <c r="DO581" s="2"/>
      <c r="DP581" s="2"/>
      <c r="DQ581" s="2"/>
      <c r="DR581" s="2"/>
      <c r="DS581" s="2"/>
    </row>
    <row r="582" spans="2:123" customFormat="false" ht="16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14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14"/>
      <c r="CN582" s="14"/>
      <c r="CO582" s="14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14"/>
      <c r="DE582" s="14"/>
      <c r="DF582" s="14"/>
      <c r="DG582" s="2"/>
      <c r="DH582" s="2"/>
      <c r="DI582" s="2"/>
      <c r="DJ582" s="2"/>
      <c r="DK582" s="14"/>
      <c r="DL582" s="14"/>
      <c r="DM582" s="2"/>
      <c r="DN582" s="2"/>
      <c r="DO582" s="2"/>
      <c r="DP582" s="2"/>
      <c r="DQ582" s="2"/>
      <c r="DR582" s="2"/>
      <c r="DS582" s="2"/>
    </row>
    <row r="583" spans="2:123" customFormat="false" ht="16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14"/>
      <c r="AV583" s="2"/>
      <c r="AW583" s="14"/>
      <c r="AX583" s="14"/>
      <c r="AY583" s="14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14"/>
      <c r="CN583" s="14"/>
      <c r="CO583" s="14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14"/>
      <c r="DE583" s="14"/>
      <c r="DF583" s="14"/>
      <c r="DG583" s="2"/>
      <c r="DH583" s="2"/>
      <c r="DI583" s="2"/>
      <c r="DJ583" s="2"/>
      <c r="DK583" s="14"/>
      <c r="DL583" s="14"/>
      <c r="DM583" s="2"/>
      <c r="DN583" s="2"/>
      <c r="DO583" s="2"/>
      <c r="DP583" s="2"/>
      <c r="DQ583" s="2"/>
      <c r="DR583" s="2"/>
      <c r="DS583" s="2"/>
    </row>
    <row r="584" spans="2:123" customFormat="false" ht="16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14"/>
      <c r="AV584" s="2"/>
      <c r="AW584" s="14"/>
      <c r="AX584" s="14"/>
      <c r="AY584" s="14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</row>
    <row r="585" spans="2:123" customFormat="false" ht="16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14"/>
      <c r="AV585" s="2"/>
      <c r="AW585" s="14"/>
      <c r="AX585" s="14"/>
      <c r="AY585" s="14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</row>
    <row r="586" spans="2:123" customFormat="false" ht="16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14"/>
      <c r="AV586" s="2"/>
      <c r="AW586" s="14"/>
      <c r="AX586" s="14"/>
      <c r="AY586" s="14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</row>
    <row r="587" spans="2:123" customFormat="false" ht="16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14"/>
      <c r="AV587" s="2"/>
      <c r="AW587" s="14"/>
      <c r="AX587" s="14"/>
      <c r="AY587" s="14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</row>
    <row r="588" spans="2:123" customFormat="false" ht="16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14"/>
      <c r="AV588" s="2"/>
      <c r="AW588" s="14"/>
      <c r="AX588" s="14"/>
      <c r="AY588" s="14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</row>
    <row r="589" spans="2:123" customFormat="false" ht="16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14"/>
      <c r="AV589" s="2"/>
      <c r="AW589" s="14"/>
      <c r="AX589" s="14"/>
      <c r="AY589" s="14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</row>
    <row r="590" spans="2:123" customFormat="false" ht="16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14"/>
      <c r="AV590" s="2"/>
      <c r="AW590" s="14"/>
      <c r="AX590" s="14"/>
      <c r="AY590" s="14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</row>
    <row r="591" spans="2:123" customFormat="false" ht="16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14"/>
      <c r="AV591" s="2"/>
      <c r="AW591" s="14"/>
      <c r="AX591" s="14"/>
      <c r="AY591" s="14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</row>
    <row r="592" spans="2:123" customFormat="false" ht="16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14"/>
      <c r="AV592" s="2"/>
      <c r="AW592" s="14"/>
      <c r="AX592" s="14"/>
      <c r="AY592" s="14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</row>
    <row r="593" spans="2:123" customFormat="false" ht="16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14"/>
      <c r="AV593" s="2"/>
      <c r="AW593" s="14"/>
      <c r="AX593" s="14"/>
      <c r="AY593" s="14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</row>
    <row r="594" spans="2:123" customFormat="false" ht="16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14"/>
      <c r="AV594" s="2"/>
      <c r="AW594" s="14"/>
      <c r="AX594" s="14"/>
      <c r="AY594" s="14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</row>
    <row r="595" spans="2:123" customFormat="false" ht="16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14"/>
      <c r="AV595" s="2"/>
      <c r="AW595" s="14"/>
      <c r="AX595" s="14"/>
      <c r="AY595" s="14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</row>
    <row r="596" spans="2:123" customFormat="false" ht="16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14"/>
      <c r="AV596" s="2"/>
      <c r="AW596" s="14"/>
      <c r="AX596" s="14"/>
      <c r="AY596" s="14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</row>
    <row r="597" spans="2:123" customFormat="false" ht="16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14"/>
      <c r="AV597" s="2"/>
      <c r="AW597" s="14"/>
      <c r="AX597" s="14"/>
      <c r="AY597" s="14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</row>
    <row r="598" spans="2:123" customFormat="false" ht="16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14"/>
      <c r="AV598" s="2"/>
      <c r="AW598" s="14"/>
      <c r="AX598" s="14"/>
      <c r="AY598" s="14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</row>
    <row r="599" spans="2:123" customFormat="false" ht="16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14"/>
      <c r="AV599" s="2"/>
      <c r="AW599" s="14"/>
      <c r="AX599" s="14"/>
      <c r="AY599" s="14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</row>
    <row r="600" spans="2:123" customFormat="false" ht="16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14"/>
      <c r="AV600" s="2"/>
      <c r="AW600" s="14"/>
      <c r="AX600" s="14"/>
      <c r="AY600" s="14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</row>
    <row r="601" spans="2:123" customFormat="false" ht="16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14"/>
      <c r="AV601" s="2"/>
      <c r="AW601" s="14"/>
      <c r="AX601" s="14"/>
      <c r="AY601" s="14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</row>
    <row r="602" spans="2:123" customFormat="false" ht="16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14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</row>
    <row r="603" spans="2:123" customFormat="false" ht="16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14"/>
      <c r="AV603" s="2"/>
      <c r="AW603" s="13"/>
      <c r="AX603" s="13"/>
      <c r="AY603" s="1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</row>
    <row r="604" spans="2:123" customFormat="false" ht="16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14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</row>
    <row r="605" spans="2:123" customFormat="false" ht="16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14"/>
      <c r="AV605" s="2"/>
      <c r="AW605" s="14"/>
      <c r="AX605" s="14"/>
      <c r="AY605" s="14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</row>
    <row r="606" spans="2:123" customFormat="false" ht="16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14"/>
      <c r="AX606" s="14"/>
      <c r="AY606" s="14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</row>
    <row r="607" spans="2:123" customFormat="false" ht="16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14"/>
      <c r="AX607" s="14"/>
      <c r="AY607" s="14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</row>
    <row r="608" spans="2:123" customFormat="false" ht="16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14"/>
      <c r="AX608" s="14"/>
      <c r="AY608" s="14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</row>
    <row r="609" spans="2:123" customFormat="false" ht="16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14"/>
      <c r="AX609" s="14"/>
      <c r="AY609" s="14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</row>
    <row r="610" spans="2:123" customFormat="false" ht="16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14"/>
      <c r="AX610" s="14"/>
      <c r="AY610" s="14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</row>
    <row r="611" spans="2:123" customFormat="false" ht="16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14"/>
      <c r="AX611" s="14"/>
      <c r="AY611" s="14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</row>
    <row r="612" spans="2:123" customFormat="false" ht="16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14"/>
      <c r="AX612" s="14"/>
      <c r="AY612" s="14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</row>
    <row r="613" spans="2:123" customFormat="false" ht="16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14"/>
      <c r="AX613" s="14"/>
      <c r="AY613" s="14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</row>
    <row r="614" spans="2:123" customFormat="false" ht="16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14"/>
      <c r="AX614" s="14"/>
      <c r="AY614" s="14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</row>
    <row r="615" spans="2:123" customFormat="false" ht="16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14"/>
      <c r="AX615" s="14"/>
      <c r="AY615" s="14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</row>
    <row r="616" spans="2:123" customFormat="false" ht="16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14"/>
      <c r="AX616" s="14"/>
      <c r="AY616" s="14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</row>
    <row r="617" spans="2:123" customFormat="false" ht="16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14"/>
      <c r="AX617" s="14"/>
      <c r="AY617" s="14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</row>
    <row r="618" spans="2:123" customFormat="false" ht="16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14"/>
      <c r="AX618" s="14"/>
      <c r="AY618" s="14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</row>
    <row r="619" spans="2:123" customFormat="false" ht="16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14"/>
      <c r="AX619" s="14"/>
      <c r="AY619" s="14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</row>
    <row r="620" spans="2:123" customFormat="false" ht="16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14"/>
      <c r="AX620" s="14"/>
      <c r="AY620" s="14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</row>
    <row r="621" spans="2:123" customFormat="false" ht="16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14"/>
      <c r="AX621" s="14"/>
      <c r="AY621" s="14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</row>
    <row r="622" spans="2:123" customFormat="false" ht="16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14"/>
      <c r="AX622" s="14"/>
      <c r="AY622" s="14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</row>
    <row r="623" spans="2:123" customFormat="false" ht="16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14"/>
      <c r="AX623" s="14"/>
      <c r="AY623" s="14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</row>
    <row r="625" spans="2:123" customFormat="false" ht="16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13"/>
      <c r="AX625" s="13"/>
      <c r="AY625" s="1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</row>
    <row r="627" spans="2:123" customFormat="false" ht="16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14"/>
      <c r="AX627" s="14"/>
      <c r="AY627" s="14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</row>
    <row r="628" spans="2:123" customFormat="false" ht="16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14"/>
      <c r="AX628" s="14"/>
      <c r="AY628" s="14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</row>
    <row r="629" spans="2:123" customFormat="false" ht="16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14"/>
      <c r="AX629" s="14"/>
      <c r="AY629" s="14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</row>
    <row r="630" spans="2:123" customFormat="false" ht="16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14"/>
      <c r="AX630" s="14"/>
      <c r="AY630" s="14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</row>
    <row r="631" spans="2:123" customFormat="false" ht="16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14"/>
      <c r="AX631" s="14"/>
      <c r="AY631" s="14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</row>
    <row r="632" spans="2:123" customFormat="false" ht="16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14"/>
      <c r="AX632" s="14"/>
      <c r="AY632" s="14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</row>
    <row r="633" spans="2:123" customFormat="false" ht="16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14"/>
      <c r="AX633" s="14"/>
      <c r="AY633" s="14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</row>
    <row r="634" spans="2:123" customFormat="false" ht="16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14"/>
      <c r="AX634" s="14"/>
      <c r="AY634" s="14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</row>
    <row r="635" spans="2:123" customFormat="false" ht="16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14"/>
      <c r="AX635" s="14"/>
      <c r="AY635" s="14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</row>
    <row r="636" spans="2:123" customFormat="false" ht="16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14"/>
      <c r="AX636" s="14"/>
      <c r="AY636" s="14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</row>
    <row r="637" spans="2:123" customFormat="false" ht="16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14"/>
      <c r="AX637" s="14"/>
      <c r="AY637" s="14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</row>
    <row r="638" spans="2:123" customFormat="false" ht="16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14"/>
      <c r="AX638" s="14"/>
      <c r="AY638" s="14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</row>
    <row r="639" spans="2:123" customFormat="false" ht="16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14"/>
      <c r="AX639" s="14"/>
      <c r="AY639" s="14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</row>
    <row r="640" spans="2:123" customFormat="false" ht="16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14"/>
      <c r="AX640" s="14"/>
      <c r="AY640" s="14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</row>
    <row r="641" spans="2:123" customFormat="false" ht="16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14"/>
      <c r="AX641" s="14"/>
      <c r="AY641" s="14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</row>
    <row r="642" spans="2:123" customFormat="false" ht="16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14"/>
      <c r="AX642" s="14"/>
      <c r="AY642" s="14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</row>
    <row r="643" spans="2:123" customFormat="false" ht="16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14"/>
      <c r="AX643" s="14"/>
      <c r="AY643" s="14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</row>
    <row r="644" spans="2:123" customFormat="false" ht="16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14"/>
      <c r="AX644" s="14"/>
      <c r="AY644" s="14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</row>
    <row r="645" spans="2:123" customFormat="false" ht="16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14"/>
      <c r="AX645" s="14"/>
      <c r="AY645" s="14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</row>
    <row r="646" spans="2:123" customFormat="false" ht="16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14"/>
      <c r="AK646" s="2"/>
      <c r="AL646" s="14"/>
      <c r="AM646" s="14"/>
      <c r="AN646" s="14"/>
      <c r="AO646" s="14"/>
      <c r="AP646" s="2"/>
      <c r="AQ646" s="2"/>
      <c r="AR646" s="2"/>
      <c r="AS646" s="2"/>
      <c r="AT646" s="2"/>
      <c r="AU646" s="2"/>
      <c r="AV646" s="2"/>
      <c r="AW646" s="14"/>
      <c r="AX646" s="14"/>
      <c r="AY646" s="14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</row>
    <row r="647" spans="2:123" customFormat="false" ht="16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14"/>
      <c r="AK647" s="2"/>
      <c r="AL647" s="14"/>
      <c r="AM647" s="14"/>
      <c r="AN647" s="14"/>
      <c r="AO647" s="14"/>
      <c r="AP647" s="2"/>
      <c r="AQ647" s="2"/>
      <c r="AR647" s="2"/>
      <c r="AS647" s="2"/>
      <c r="AT647" s="2"/>
      <c r="AU647" s="2"/>
      <c r="AV647" s="2"/>
      <c r="AW647" s="14"/>
      <c r="AX647" s="14"/>
      <c r="AY647" s="14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</row>
    <row r="648" spans="2:123" customFormat="false" ht="16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14"/>
      <c r="AK648" s="2"/>
      <c r="AL648" s="14"/>
      <c r="AM648" s="14"/>
      <c r="AN648" s="14"/>
      <c r="AO648" s="14"/>
      <c r="AP648" s="2"/>
      <c r="AQ648" s="2"/>
      <c r="AR648" s="2"/>
      <c r="AS648" s="2"/>
      <c r="AT648" s="2"/>
      <c r="AU648" s="2"/>
      <c r="AV648" s="2"/>
      <c r="AW648" s="14"/>
      <c r="AX648" s="14"/>
      <c r="AY648" s="14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</row>
    <row r="649" spans="2:123" customFormat="false" ht="16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14"/>
      <c r="AK649" s="2"/>
      <c r="AL649" s="14"/>
      <c r="AM649" s="14"/>
      <c r="AN649" s="14"/>
      <c r="AO649" s="14"/>
      <c r="AP649" s="2"/>
      <c r="AQ649" s="2"/>
      <c r="AR649" s="2"/>
      <c r="AS649" s="2"/>
      <c r="AT649" s="2"/>
      <c r="AU649" s="2"/>
      <c r="AV649" s="2"/>
      <c r="AW649" s="14"/>
      <c r="AX649" s="14"/>
      <c r="AY649" s="14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</row>
    <row r="650" spans="2:123" customFormat="false" ht="16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14"/>
      <c r="AK650" s="2"/>
      <c r="AL650" s="14"/>
      <c r="AM650" s="14"/>
      <c r="AN650" s="14"/>
      <c r="AO650" s="14"/>
      <c r="AP650" s="2"/>
      <c r="AQ650" s="2"/>
      <c r="AR650" s="2"/>
      <c r="AS650" s="2"/>
      <c r="AT650" s="2"/>
      <c r="AU650" s="2"/>
      <c r="AV650" s="2"/>
      <c r="AW650" s="14"/>
      <c r="AX650" s="14"/>
      <c r="AY650" s="14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</row>
    <row r="651" spans="2:123" customFormat="false" ht="16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14"/>
      <c r="AK651" s="2"/>
      <c r="AL651" s="14"/>
      <c r="AM651" s="14"/>
      <c r="AN651" s="14"/>
      <c r="AO651" s="14"/>
      <c r="AP651" s="2"/>
      <c r="AQ651" s="2"/>
      <c r="AR651" s="2"/>
      <c r="AS651" s="2"/>
      <c r="AT651" s="2"/>
      <c r="AU651" s="2"/>
      <c r="AV651" s="2"/>
      <c r="AW651" s="14"/>
      <c r="AX651" s="14"/>
      <c r="AY651" s="14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</row>
    <row r="652" spans="2:123" customFormat="false" ht="16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14"/>
      <c r="AK652" s="2"/>
      <c r="AL652" s="14"/>
      <c r="AM652" s="14"/>
      <c r="AN652" s="14"/>
      <c r="AO652" s="14"/>
      <c r="AP652" s="2"/>
      <c r="AQ652" s="2"/>
      <c r="AR652" s="2"/>
      <c r="AS652" s="2"/>
      <c r="AT652" s="2"/>
      <c r="AU652" s="2"/>
      <c r="AV652" s="2"/>
      <c r="AW652" s="14"/>
      <c r="AX652" s="14"/>
      <c r="AY652" s="14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</row>
    <row r="653" spans="2:123" customFormat="false" ht="16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14"/>
      <c r="AK653" s="2"/>
      <c r="AL653" s="14"/>
      <c r="AM653" s="14"/>
      <c r="AN653" s="14"/>
      <c r="AO653" s="14"/>
      <c r="AP653" s="2"/>
      <c r="AQ653" s="2"/>
      <c r="AR653" s="2"/>
      <c r="AS653" s="2"/>
      <c r="AT653" s="2"/>
      <c r="AU653" s="2"/>
      <c r="AV653" s="2"/>
      <c r="AW653" s="14"/>
      <c r="AX653" s="14"/>
      <c r="AY653" s="14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</row>
    <row r="654" spans="2:123" customFormat="false" ht="16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14"/>
      <c r="AK654" s="2"/>
      <c r="AL654" s="14"/>
      <c r="AM654" s="14"/>
      <c r="AN654" s="14"/>
      <c r="AO654" s="14"/>
      <c r="AP654" s="2"/>
      <c r="AQ654" s="2"/>
      <c r="AR654" s="2"/>
      <c r="AS654" s="2"/>
      <c r="AT654" s="2"/>
      <c r="AU654" s="2"/>
      <c r="AV654" s="2"/>
      <c r="AW654" s="14"/>
      <c r="AX654" s="14"/>
      <c r="AY654" s="14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</row>
    <row r="655" spans="2:123" customFormat="false" ht="16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14"/>
      <c r="AK655" s="2"/>
      <c r="AL655" s="14"/>
      <c r="AM655" s="14"/>
      <c r="AN655" s="14"/>
      <c r="AO655" s="14"/>
      <c r="AP655" s="2"/>
      <c r="AQ655" s="2"/>
      <c r="AR655" s="2"/>
      <c r="AS655" s="2"/>
      <c r="AT655" s="2"/>
      <c r="AU655" s="2"/>
      <c r="AV655" s="2"/>
      <c r="AW655" s="14"/>
      <c r="AX655" s="14"/>
      <c r="AY655" s="14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</row>
    <row r="656" spans="2:123" customFormat="false" ht="16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14"/>
      <c r="AK656" s="2"/>
      <c r="AL656" s="14"/>
      <c r="AM656" s="14"/>
      <c r="AN656" s="14"/>
      <c r="AO656" s="14"/>
      <c r="AP656" s="2"/>
      <c r="AQ656" s="2"/>
      <c r="AR656" s="2"/>
      <c r="AS656" s="2"/>
      <c r="AT656" s="2"/>
      <c r="AU656" s="2"/>
      <c r="AV656" s="2"/>
      <c r="AW656" s="14"/>
      <c r="AX656" s="14"/>
      <c r="AY656" s="14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</row>
    <row r="657" spans="2:123" customFormat="false" ht="16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14"/>
      <c r="AK657" s="2"/>
      <c r="AL657" s="14"/>
      <c r="AM657" s="14"/>
      <c r="AN657" s="14"/>
      <c r="AO657" s="14"/>
      <c r="AP657" s="2"/>
      <c r="AQ657" s="2"/>
      <c r="AR657" s="2"/>
      <c r="AS657" s="2"/>
      <c r="AT657" s="2"/>
      <c r="AU657" s="2"/>
      <c r="AV657" s="2"/>
      <c r="AW657" s="14"/>
      <c r="AX657" s="14"/>
      <c r="AY657" s="14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</row>
    <row r="658" spans="2:123" customFormat="false" ht="16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14"/>
      <c r="AK658" s="2"/>
      <c r="AL658" s="14"/>
      <c r="AM658" s="14"/>
      <c r="AN658" s="14"/>
      <c r="AO658" s="14"/>
      <c r="AP658" s="2"/>
      <c r="AQ658" s="2"/>
      <c r="AR658" s="2"/>
      <c r="AS658" s="2"/>
      <c r="AT658" s="2"/>
      <c r="AU658" s="2"/>
      <c r="AV658" s="2"/>
      <c r="AW658" s="14"/>
      <c r="AX658" s="14"/>
      <c r="AY658" s="14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</row>
    <row r="659" spans="2:123" customFormat="false" ht="16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14"/>
      <c r="AK659" s="2"/>
      <c r="AL659" s="14"/>
      <c r="AM659" s="14"/>
      <c r="AN659" s="14"/>
      <c r="AO659" s="14"/>
      <c r="AP659" s="2"/>
      <c r="AQ659" s="2"/>
      <c r="AR659" s="2"/>
      <c r="AS659" s="2"/>
      <c r="AT659" s="2"/>
      <c r="AU659" s="2"/>
      <c r="AV659" s="2"/>
      <c r="AW659" s="14"/>
      <c r="AX659" s="14"/>
      <c r="AY659" s="14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</row>
    <row r="660" spans="2:123" customFormat="false" ht="16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14"/>
      <c r="AK660" s="2"/>
      <c r="AL660" s="14"/>
      <c r="AM660" s="14"/>
      <c r="AN660" s="14"/>
      <c r="AO660" s="14"/>
      <c r="AP660" s="2"/>
      <c r="AQ660" s="2"/>
      <c r="AR660" s="2"/>
      <c r="AS660" s="2"/>
      <c r="AT660" s="2"/>
      <c r="AU660" s="2"/>
      <c r="AV660" s="2"/>
      <c r="AW660" s="14"/>
      <c r="AX660" s="14"/>
      <c r="AY660" s="14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</row>
    <row r="661" spans="2:123" customFormat="false" ht="16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14"/>
      <c r="AK661" s="2"/>
      <c r="AL661" s="14"/>
      <c r="AM661" s="14"/>
      <c r="AN661" s="14"/>
      <c r="AO661" s="14"/>
      <c r="AP661" s="2"/>
      <c r="AQ661" s="2"/>
      <c r="AR661" s="2"/>
      <c r="AS661" s="2"/>
      <c r="AT661" s="2"/>
      <c r="AU661" s="2"/>
      <c r="AV661" s="2"/>
      <c r="AW661" s="14"/>
      <c r="AX661" s="14"/>
      <c r="AY661" s="14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</row>
  </sheetData>
  <phoneticPr fontId="0" type="noConversion"/>
  <pageMargins left="0.75" right="0.5" top="0.8" bottom="0.55" header="0.5" footer="0.5"/>
  <pageSetup scale="81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4" enableFormatConditionsCalculation="false"/>
  <dimension ref="A6:L74"/>
  <sheetViews>
    <sheetView workbookViewId="0">
      <selection activeCell="B45" sqref="B45"/>
    </sheetView>
  </sheetViews>
  <sheetFormatPr baseColWidth="10" defaultColWidth="8.7109375" defaultRowHeight="15"/>
  <cols>
    <col min="1" max="1" width="27" customWidth="1"/>
  </cols>
  <sheetData>
    <row r="6" spans="1:1" customFormat="false">
      <c r="A6" t="str">
        <f>Q!B6</f>
        <v>Space Cooling Electricity Consumption</v>
      </c>
    </row>
    <row r="7" spans="1:1" customFormat="false">
      <c r="A7" t="str">
        <f>Q!B7</f>
        <v>Energy Consumption, Total (kWh,e)</v>
      </c>
    </row>
    <row r="8" spans="2:12" customFormat="false">
      <c r="B8" t="str">
        <f>Q!C8</f>
        <v>CA-SIS</v>
      </c>
      <c r="C8" t="str">
        <f>Q!D8</f>
        <v>CLM2000</v>
      </c>
      <c r="D8" t="str">
        <f>Q!E8</f>
        <v>DOE21E</v>
      </c>
      <c r="E8" t="str">
        <f>Q!F8</f>
        <v>DOE21E</v>
      </c>
      <c r="F8" t="str">
        <f>Q!G8</f>
        <v>E+</v>
      </c>
      <c r="G8" t="str">
        <f>Q!H8</f>
        <v>TRN-id</v>
      </c>
      <c r="H8" t="str">
        <f>Q!I8</f>
        <v>TRN-re</v>
      </c>
      <c r="J8" t="str">
        <f>Q!N8</f>
        <v>Analytical</v>
      </c>
      <c r="L8" t="str">
        <f>YourData!$F$2</f>
        <v>Tested Program V1.2.3</v>
      </c>
    </row>
    <row r="9" spans="2:12" customFormat="false">
      <c r="B9" t="s">
        <v>829</v>
      </c>
      <c r="C9" t="s">
        <v>187</v>
      </c>
      <c r="D9" t="s">
        <v>189</v>
      </c>
      <c r="E9" t="s">
        <v>188</v>
      </c>
      <c r="F9" t="s">
        <v>387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365</v>
      </c>
      <c r="B10">
        <f>Q!C10</f>
        <v>1531</v>
      </c>
      <c r="C10">
        <f>Q!D10</f>
        <v>1530</v>
      </c>
      <c r="D10">
        <f>Q!E10</f>
        <v>1520.817</v>
      </c>
      <c r="E10">
        <f>Q!F10</f>
        <v>1519</v>
      </c>
      <c r="F10">
        <f>Q!G10</f>
        <v>1520.0282210000007</v>
      </c>
      <c r="G10">
        <f>Q!H10</f>
        <v>1522.2661439999899</v>
      </c>
      <c r="H10">
        <f>Q!I10</f>
        <v>1511.9368992</v>
      </c>
      <c r="I10">
        <f>Q!M10</f>
        <v>1530.5480243233101</v>
      </c>
      <c r="J10">
        <f>Q!N10</f>
        <v>1530.8</v>
      </c>
      <c r="K10">
        <f>Q!O10</f>
        <v>1530.6</v>
      </c>
      <c r="L10" t="str">
        <f>Q!Q10</f>
        <v/>
      </c>
    </row>
    <row r="11" spans="1:12" customFormat="false">
      <c r="A11" t="s">
        <v>352</v>
      </c>
      <c r="B11">
        <f>Q!C11</f>
        <v>1077</v>
      </c>
      <c r="C11">
        <f>Q!D11</f>
        <v>1089</v>
      </c>
      <c r="D11">
        <f>Q!E11</f>
        <v>1061.1959999999999</v>
      </c>
      <c r="E11">
        <f>Q!F11</f>
        <v>1065</v>
      </c>
      <c r="F11">
        <f>Q!G11</f>
        <v>1069.0684739999997</v>
      </c>
      <c r="G11">
        <f>Q!H11</f>
        <v>1066.96067519999</v>
      </c>
      <c r="H11">
        <f>Q!I11</f>
        <v>1061.9658260000101</v>
      </c>
      <c r="I11">
        <f>Q!M11</f>
        <v>1076.2348949255399</v>
      </c>
      <c r="J11">
        <f>Q!N11</f>
        <v>1077.2</v>
      </c>
      <c r="K11">
        <f>Q!O11</f>
        <v>1077.4000000000001</v>
      </c>
      <c r="L11" t="str">
        <f>Q!Q11</f>
        <v/>
      </c>
    </row>
    <row r="12" spans="1:12" customFormat="false">
      <c r="A12" t="s">
        <v>353</v>
      </c>
      <c r="B12">
        <f>Q!C12</f>
        <v>1012</v>
      </c>
      <c r="C12">
        <f>Q!D12</f>
        <v>1012</v>
      </c>
      <c r="D12">
        <f>Q!E12</f>
        <v>1011.104</v>
      </c>
      <c r="E12">
        <f>Q!F12</f>
        <v>1003</v>
      </c>
      <c r="F12">
        <f>Q!G12</f>
        <v>1006.3902570000008</v>
      </c>
      <c r="G12">
        <f>Q!H12</f>
        <v>1007.30226240001</v>
      </c>
      <c r="H12">
        <f>Q!I12</f>
        <v>1001.6637128</v>
      </c>
      <c r="I12">
        <f>Q!M12</f>
        <v>1012.67743362957</v>
      </c>
      <c r="J12">
        <f>Q!N12</f>
        <v>1011</v>
      </c>
      <c r="K12">
        <f>Q!O12</f>
        <v>1011</v>
      </c>
      <c r="L12" t="str">
        <f>Q!Q12</f>
        <v/>
      </c>
    </row>
    <row r="13" spans="1:12" customFormat="false">
      <c r="A13" t="s">
        <v>354</v>
      </c>
      <c r="B13">
        <f>Q!C13</f>
        <v>110</v>
      </c>
      <c r="C13">
        <f>Q!D13</f>
        <v>109</v>
      </c>
      <c r="D13">
        <f>Q!E13</f>
        <v>105.419</v>
      </c>
      <c r="E13">
        <f>Q!F13</f>
        <v>106</v>
      </c>
      <c r="F13">
        <f>Q!G13</f>
        <v>108.59631579999997</v>
      </c>
      <c r="G13">
        <f>Q!H13</f>
        <v>108.72461376000101</v>
      </c>
      <c r="H13">
        <f>Q!I13</f>
        <v>110.11610202</v>
      </c>
      <c r="I13">
        <f>Q!M13</f>
        <v>110.581752480936</v>
      </c>
      <c r="J13">
        <f>Q!N13</f>
        <v>109.5</v>
      </c>
      <c r="K13">
        <f>Q!O13</f>
        <v>109.5</v>
      </c>
      <c r="L13" t="str">
        <f>Q!Q13</f>
        <v/>
      </c>
    </row>
    <row r="14" spans="1:12" customFormat="false">
      <c r="A14" t="s">
        <v>355</v>
      </c>
      <c r="B14">
        <f>Q!C14</f>
        <v>68</v>
      </c>
      <c r="C14">
        <f>Q!D14</f>
        <v>69</v>
      </c>
      <c r="D14">
        <f>Q!E14</f>
        <v>65.007999999999996</v>
      </c>
      <c r="E14">
        <f>Q!F14</f>
        <v>66</v>
      </c>
      <c r="F14">
        <f>Q!G14</f>
        <v>67.90296199999996</v>
      </c>
      <c r="G14">
        <f>Q!H14</f>
        <v>67.764103559999796</v>
      </c>
      <c r="H14">
        <f>Q!I14</f>
        <v>68.642833589999896</v>
      </c>
      <c r="I14">
        <f>Q!M14</f>
        <v>68.995311086622095</v>
      </c>
      <c r="J14">
        <f>Q!N14</f>
        <v>68.5</v>
      </c>
      <c r="K14">
        <f>Q!O14</f>
        <v>68.3</v>
      </c>
      <c r="L14" t="str">
        <f>Q!Q14</f>
        <v/>
      </c>
    </row>
    <row r="15" spans="1:12" customFormat="false">
      <c r="A15" s="37" t="s">
        <v>356</v>
      </c>
      <c r="B15">
        <f>Q!C15</f>
        <v>1208</v>
      </c>
      <c r="C15">
        <f>Q!D15</f>
        <v>1207</v>
      </c>
      <c r="D15">
        <f>Q!E15</f>
        <v>1202.424</v>
      </c>
      <c r="E15">
        <f>Q!F15</f>
        <v>1183</v>
      </c>
      <c r="F15">
        <f>Q!G15</f>
        <v>1197.1084809999995</v>
      </c>
      <c r="G15">
        <f>Q!H15</f>
        <v>1199.05504319999</v>
      </c>
      <c r="H15">
        <f>Q!I15</f>
        <v>1191.6129831999999</v>
      </c>
      <c r="I15">
        <f>Q!M15</f>
        <v>1206.4900053717499</v>
      </c>
      <c r="J15">
        <f>Q!N15</f>
        <v>1206.5</v>
      </c>
      <c r="K15">
        <f>Q!O15</f>
        <v>1206.5</v>
      </c>
      <c r="L15" t="str">
        <f>Q!Q15</f>
        <v/>
      </c>
    </row>
    <row r="16" spans="1:12" customFormat="false">
      <c r="A16" s="37" t="s">
        <v>357</v>
      </c>
      <c r="B16">
        <f>Q!C16</f>
        <v>1140</v>
      </c>
      <c r="C16">
        <f>Q!D16</f>
        <v>1139</v>
      </c>
      <c r="D16">
        <f>Q!E16</f>
        <v>1137.6300000000001</v>
      </c>
      <c r="E16">
        <f>Q!F16</f>
        <v>1107</v>
      </c>
      <c r="F16">
        <f>Q!G16</f>
        <v>1131.7341670000005</v>
      </c>
      <c r="G16">
        <f>Q!H16</f>
        <v>1136.7334272000101</v>
      </c>
      <c r="H16">
        <f>Q!I16</f>
        <v>1132.8835188999999</v>
      </c>
      <c r="I16">
        <f>Q!M16</f>
        <v>1140.4399826763399</v>
      </c>
      <c r="J16">
        <f>Q!N16</f>
        <v>1139.3</v>
      </c>
      <c r="K16">
        <f>Q!O16</f>
        <v>1138.9000000000001</v>
      </c>
      <c r="L16" t="str">
        <f>Q!Q16</f>
        <v/>
      </c>
    </row>
    <row r="17" spans="1:12" customFormat="false">
      <c r="A17" t="s">
        <v>358</v>
      </c>
      <c r="B17">
        <f>Q!C17</f>
        <v>1502</v>
      </c>
      <c r="C17">
        <f>Q!D17</f>
        <v>1501</v>
      </c>
      <c r="D17">
        <f>Q!E17</f>
        <v>1499.4469999999999</v>
      </c>
      <c r="E17">
        <f>Q!F17</f>
        <v>1470</v>
      </c>
      <c r="F17">
        <f>Q!G17</f>
        <v>1491.0755080000006</v>
      </c>
      <c r="G17">
        <f>Q!H17</f>
        <v>1499.71046399998</v>
      </c>
      <c r="H17">
        <f>Q!I17</f>
        <v>1489.92679</v>
      </c>
      <c r="I17">
        <f>Q!M17</f>
        <v>1497.8301796349999</v>
      </c>
      <c r="J17">
        <f>Q!N17</f>
        <v>1499.7</v>
      </c>
      <c r="K17">
        <f>Q!O17</f>
        <v>1499.6</v>
      </c>
      <c r="L17" t="str">
        <f>Q!Q17</f>
        <v/>
      </c>
    </row>
    <row r="18" spans="1:12" customFormat="false">
      <c r="A18" t="s">
        <v>359</v>
      </c>
      <c r="B18">
        <f>Q!C18</f>
        <v>638</v>
      </c>
      <c r="C18">
        <f>Q!D18</f>
        <v>638</v>
      </c>
      <c r="D18">
        <f>Q!E18</f>
        <v>629.07600000000002</v>
      </c>
      <c r="E18">
        <f>Q!F18</f>
        <v>620</v>
      </c>
      <c r="F18">
        <f>Q!G18</f>
        <v>635.3716187999994</v>
      </c>
      <c r="G18">
        <f>Q!H18</f>
        <v>635.90896320000502</v>
      </c>
      <c r="H18">
        <f>Q!I18</f>
        <v>635.82873730000199</v>
      </c>
      <c r="I18">
        <f>Q!M18</f>
        <v>641.11732288865903</v>
      </c>
      <c r="J18">
        <f>Q!N18</f>
        <v>637.70000000000005</v>
      </c>
      <c r="K18">
        <f>Q!O18</f>
        <v>637.79999999999995</v>
      </c>
      <c r="L18" t="str">
        <f>Q!Q18</f>
        <v/>
      </c>
    </row>
    <row r="19" spans="1:12" customFormat="false">
      <c r="A19" t="s">
        <v>360</v>
      </c>
      <c r="B19">
        <f>Q!C19</f>
        <v>1083</v>
      </c>
      <c r="C19">
        <f>Q!D19</f>
        <v>1082</v>
      </c>
      <c r="D19">
        <f>Q!E19</f>
        <v>1077.1089999999999</v>
      </c>
      <c r="E19">
        <f>Q!F19</f>
        <v>1080</v>
      </c>
      <c r="F19">
        <f>Q!G19</f>
        <v>1082.0001620000007</v>
      </c>
      <c r="G19">
        <f>Q!H19</f>
        <v>1081.2706464</v>
      </c>
      <c r="H19">
        <f>Q!I19</f>
        <v>1080.0376661</v>
      </c>
      <c r="I19">
        <f>Q!M19</f>
        <v>1082.6660103495799</v>
      </c>
      <c r="J19">
        <f>Q!N19</f>
        <v>1082.3</v>
      </c>
      <c r="K19">
        <f>Q!O19</f>
        <v>1081.9000000000001</v>
      </c>
      <c r="L19" t="str">
        <f>Q!Q19</f>
        <v/>
      </c>
    </row>
    <row r="20" spans="1:12" customFormat="false">
      <c r="A20" t="s">
        <v>361</v>
      </c>
      <c r="B20">
        <f>Q!C20</f>
        <v>1544</v>
      </c>
      <c r="C20">
        <f>Q!D20</f>
        <v>1543</v>
      </c>
      <c r="D20">
        <f>Q!E20</f>
        <v>1541.155</v>
      </c>
      <c r="E20">
        <f>Q!F20</f>
        <v>1547</v>
      </c>
      <c r="F20">
        <f>Q!G20</f>
        <v>1540.3878819999986</v>
      </c>
      <c r="G20">
        <f>Q!H20</f>
        <v>1541.5255968000099</v>
      </c>
      <c r="H20">
        <f>Q!I20</f>
        <v>1538.3972365</v>
      </c>
      <c r="I20">
        <f>Q!M20</f>
        <v>1544.6396642099801</v>
      </c>
      <c r="J20">
        <f>Q!N20</f>
        <v>1543.4</v>
      </c>
      <c r="K20">
        <f>Q!O20</f>
        <v>1542.9</v>
      </c>
      <c r="L20" t="str">
        <f>Q!Q20</f>
        <v/>
      </c>
    </row>
    <row r="21" spans="1:12" customFormat="false">
      <c r="A21" t="s">
        <v>362</v>
      </c>
      <c r="B21">
        <f>Q!C21</f>
        <v>164</v>
      </c>
      <c r="C21">
        <f>Q!D21</f>
        <v>164</v>
      </c>
      <c r="D21">
        <f>Q!E21</f>
        <v>160.21899999999999</v>
      </c>
      <c r="E21">
        <f>Q!F21</f>
        <v>160</v>
      </c>
      <c r="F21">
        <f>Q!G21</f>
        <v>164.33477260000006</v>
      </c>
      <c r="G21">
        <f>Q!H21</f>
        <v>163.99750079999899</v>
      </c>
      <c r="H21">
        <f>Q!I21</f>
        <v>165.12023529999999</v>
      </c>
      <c r="I21">
        <f>Q!M21</f>
        <v>165.17299418648301</v>
      </c>
      <c r="J21">
        <f>Q!N21</f>
        <v>164.1</v>
      </c>
      <c r="K21">
        <f>Q!O21</f>
        <v>164.2</v>
      </c>
      <c r="L21" t="str">
        <f>Q!Q21</f>
        <v/>
      </c>
    </row>
    <row r="22" spans="1:12" customFormat="false">
      <c r="A22" t="s">
        <v>363</v>
      </c>
      <c r="B22">
        <f>Q!C22</f>
        <v>250</v>
      </c>
      <c r="C22">
        <f>Q!D22</f>
        <v>250</v>
      </c>
      <c r="D22">
        <f>Q!E22</f>
        <v>244.91900000000001</v>
      </c>
      <c r="E22">
        <f>Q!F22</f>
        <v>246</v>
      </c>
      <c r="F22">
        <f>Q!G22</f>
        <v>250.22990030000003</v>
      </c>
      <c r="G22">
        <f>Q!H22</f>
        <v>249.732134400001</v>
      </c>
      <c r="H22">
        <f>Q!I22</f>
        <v>251.57990940000099</v>
      </c>
      <c r="I22">
        <f>Q!M22</f>
        <v>252.16050809337901</v>
      </c>
      <c r="J22">
        <f>Q!N22</f>
        <v>250</v>
      </c>
      <c r="K22">
        <f>Q!O22</f>
        <v>250</v>
      </c>
      <c r="L22" t="str">
        <f>Q!Q22</f>
        <v/>
      </c>
    </row>
    <row r="23" spans="1:12" customFormat="false">
      <c r="A23" t="s">
        <v>364</v>
      </c>
      <c r="B23">
        <f>Q!C23</f>
        <v>1477</v>
      </c>
      <c r="C23">
        <f>Q!D23</f>
        <v>1464</v>
      </c>
      <c r="D23">
        <f>Q!E23</f>
        <v>1468.2139999999999</v>
      </c>
      <c r="E23">
        <f>Q!F23</f>
        <v>1440</v>
      </c>
      <c r="F23">
        <f>Q!G23</f>
        <v>1464.5944549999999</v>
      </c>
      <c r="G23">
        <f>Q!H23</f>
        <v>1479.9926399999999</v>
      </c>
      <c r="H23">
        <f>Q!I23</f>
        <v>1479.9926399999999</v>
      </c>
      <c r="I23">
        <f>Q!M23</f>
        <v>1475.81044051856</v>
      </c>
      <c r="J23">
        <f>Q!N23</f>
        <v>1477.4</v>
      </c>
      <c r="K23">
        <f>Q!O23</f>
        <v>1477.1</v>
      </c>
      <c r="L23" t="str">
        <f>Q!Q23</f>
        <v/>
      </c>
    </row>
    <row r="24" spans="1:1" customFormat="false">
      <c r="A24" t="str">
        <f>Q!B24</f>
        <v>Energy Consumption, Compressor (kWh,e)</v>
      </c>
    </row>
    <row r="25" spans="2:12" customFormat="false">
      <c r="B25" t="str">
        <f>Q!C25</f>
        <v>CA-SIS</v>
      </c>
      <c r="C25" t="str">
        <f>Q!D25</f>
        <v>CLM2000</v>
      </c>
      <c r="D25" t="str">
        <f>Q!E25</f>
        <v>DOE21E</v>
      </c>
      <c r="E25" t="str">
        <f>Q!F25</f>
        <v>DOE21E</v>
      </c>
      <c r="F25" t="str">
        <f>Q!G25</f>
        <v>E+</v>
      </c>
      <c r="G25" t="str">
        <f>Q!H25</f>
        <v>TRN-id</v>
      </c>
      <c r="H25" t="str">
        <f>Q!I25</f>
        <v>TRN-re</v>
      </c>
      <c r="J25" t="str">
        <f>Q!N25</f>
        <v>Analytical</v>
      </c>
      <c r="L25" t="str">
        <f>YourData!$F$2</f>
        <v>Tested Program V1.2.3</v>
      </c>
    </row>
    <row r="26" spans="2:12" customFormat="false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365</v>
      </c>
      <c r="B27">
        <f>Q!C27</f>
        <v>1319</v>
      </c>
      <c r="C27">
        <f>Q!D27</f>
        <v>1318</v>
      </c>
      <c r="D27">
        <f>Q!E27</f>
        <v>1307.4580000000001</v>
      </c>
      <c r="E27">
        <f>Q!F27</f>
        <v>1311</v>
      </c>
      <c r="F27">
        <f>Q!G27</f>
        <v>0</v>
      </c>
      <c r="G27">
        <f>Q!H27</f>
        <v>1311.16607999999</v>
      </c>
      <c r="H27">
        <f>Q!I27</f>
        <v>1302.72576</v>
      </c>
      <c r="I27">
        <f>Q!M27</f>
        <v>1318.8515098917301</v>
      </c>
      <c r="J27">
        <f>Q!N27</f>
        <v>1319</v>
      </c>
      <c r="K27">
        <f>Q!O27</f>
        <v>1318.9</v>
      </c>
      <c r="L27" t="str">
        <f>Q!Q27</f>
        <v/>
      </c>
    </row>
    <row r="28" spans="1:12" customFormat="false">
      <c r="A28" t="s">
        <v>352</v>
      </c>
      <c r="B28">
        <f>Q!C28</f>
        <v>889</v>
      </c>
      <c r="C28">
        <f>Q!D28</f>
        <v>899</v>
      </c>
      <c r="D28">
        <f>Q!E28</f>
        <v>865.86599999999999</v>
      </c>
      <c r="E28">
        <f>Q!F28</f>
        <v>883</v>
      </c>
      <c r="F28">
        <f>Q!G28</f>
        <v>0</v>
      </c>
      <c r="G28">
        <f>Q!H28</f>
        <v>879.318719999991</v>
      </c>
      <c r="H28">
        <f>Q!I28</f>
        <v>875.83218000000704</v>
      </c>
      <c r="I28">
        <f>Q!M28</f>
        <v>887.93775210306205</v>
      </c>
      <c r="J28">
        <f>Q!N28</f>
        <v>889.2</v>
      </c>
      <c r="K28">
        <f>Q!O28</f>
        <v>889.4</v>
      </c>
      <c r="L28" t="str">
        <f>Q!Q28</f>
        <v/>
      </c>
    </row>
    <row r="29" spans="1:12" customFormat="false">
      <c r="A29" t="s">
        <v>353</v>
      </c>
      <c r="B29">
        <f>Q!C29</f>
        <v>840</v>
      </c>
      <c r="C29">
        <f>Q!D29</f>
        <v>840</v>
      </c>
      <c r="D29">
        <f>Q!E29</f>
        <v>850.06799999999998</v>
      </c>
      <c r="E29">
        <f>Q!F29</f>
        <v>838</v>
      </c>
      <c r="F29">
        <f>Q!G29</f>
        <v>0</v>
      </c>
      <c r="G29">
        <f>Q!H29</f>
        <v>835.84704000001295</v>
      </c>
      <c r="H29">
        <f>Q!I29</f>
        <v>831.92921999999999</v>
      </c>
      <c r="I29">
        <f>Q!M29</f>
        <v>840.86624892125303</v>
      </c>
      <c r="J29">
        <f>Q!N29</f>
        <v>839.1</v>
      </c>
      <c r="K29">
        <f>Q!O29</f>
        <v>839.2</v>
      </c>
      <c r="L29" t="str">
        <f>Q!Q29</f>
        <v/>
      </c>
    </row>
    <row r="30" spans="1:12" customFormat="false">
      <c r="A30" t="s">
        <v>354</v>
      </c>
      <c r="B30">
        <f>Q!C30</f>
        <v>95</v>
      </c>
      <c r="C30">
        <f>Q!D30</f>
        <v>94</v>
      </c>
      <c r="D30">
        <f>Q!E30</f>
        <v>93.197999999999993</v>
      </c>
      <c r="E30">
        <f>Q!F30</f>
        <v>93</v>
      </c>
      <c r="F30">
        <f>Q!G30</f>
        <v>0</v>
      </c>
      <c r="G30">
        <f>Q!H30</f>
        <v>93.647232000001097</v>
      </c>
      <c r="H30">
        <f>Q!I30</f>
        <v>94.848863999999494</v>
      </c>
      <c r="I30">
        <f>Q!M30</f>
        <v>95.286726654941305</v>
      </c>
      <c r="J30">
        <f>Q!N30</f>
        <v>94.4</v>
      </c>
      <c r="K30">
        <f>Q!O30</f>
        <v>94.3</v>
      </c>
      <c r="L30" t="str">
        <f>Q!Q30</f>
        <v/>
      </c>
    </row>
    <row r="31" spans="1:12" customFormat="false">
      <c r="A31" t="s">
        <v>355</v>
      </c>
      <c r="B31">
        <f>Q!C31</f>
        <v>57</v>
      </c>
      <c r="C31">
        <f>Q!D31</f>
        <v>57</v>
      </c>
      <c r="D31">
        <f>Q!E31</f>
        <v>54.798999999999999</v>
      </c>
      <c r="E31">
        <f>Q!F31</f>
        <v>56</v>
      </c>
      <c r="F31">
        <f>Q!G31</f>
        <v>0</v>
      </c>
      <c r="G31">
        <f>Q!H31</f>
        <v>55.846761499999801</v>
      </c>
      <c r="H31">
        <f>Q!I31</f>
        <v>56.573533499999897</v>
      </c>
      <c r="I31">
        <f>Q!M31</f>
        <v>56.923950078895103</v>
      </c>
      <c r="J31">
        <f>Q!N31</f>
        <v>56.5</v>
      </c>
      <c r="K31">
        <f>Q!O31</f>
        <v>56.4</v>
      </c>
      <c r="L31" t="str">
        <f>Q!Q31</f>
        <v/>
      </c>
    </row>
    <row r="32" spans="1:12" customFormat="false">
      <c r="A32" s="37" t="s">
        <v>356</v>
      </c>
      <c r="B32">
        <f>Q!C32</f>
        <v>1000</v>
      </c>
      <c r="C32">
        <f>Q!D32</f>
        <v>999</v>
      </c>
      <c r="D32">
        <f>Q!E32</f>
        <v>1007.0940000000001</v>
      </c>
      <c r="E32">
        <f>Q!F32</f>
        <v>982</v>
      </c>
      <c r="F32">
        <f>Q!G32</f>
        <v>0</v>
      </c>
      <c r="G32">
        <f>Q!H32</f>
        <v>992.03327999998999</v>
      </c>
      <c r="H32">
        <f>Q!I32</f>
        <v>986.75032999999803</v>
      </c>
      <c r="I32">
        <f>Q!M32</f>
        <v>998.95762652650603</v>
      </c>
      <c r="J32">
        <f>Q!N32</f>
        <v>999.2</v>
      </c>
      <c r="K32">
        <f>Q!O32</f>
        <v>999.2</v>
      </c>
      <c r="L32" t="str">
        <f>Q!Q32</f>
        <v/>
      </c>
    </row>
    <row r="33" spans="1:12" customFormat="false">
      <c r="A33" s="37" t="s">
        <v>357</v>
      </c>
      <c r="B33">
        <f>Q!C33</f>
        <v>950</v>
      </c>
      <c r="C33">
        <f>Q!D33</f>
        <v>949</v>
      </c>
      <c r="D33">
        <f>Q!E33</f>
        <v>962.67499999999995</v>
      </c>
      <c r="E33">
        <f>Q!F33</f>
        <v>926</v>
      </c>
      <c r="F33">
        <f>Q!G33</f>
        <v>0</v>
      </c>
      <c r="G33">
        <f>Q!H33</f>
        <v>946.995840000003</v>
      </c>
      <c r="H33">
        <f>Q!I33</f>
        <v>944.35846999999796</v>
      </c>
      <c r="I33">
        <f>Q!M33</f>
        <v>950.41107448784703</v>
      </c>
      <c r="J33">
        <f>Q!N33</f>
        <v>949.4</v>
      </c>
      <c r="K33">
        <f>Q!O33</f>
        <v>949.1</v>
      </c>
      <c r="L33" t="str">
        <f>Q!Q33</f>
        <v/>
      </c>
    </row>
    <row r="34" spans="1:12" customFormat="false">
      <c r="A34" t="s">
        <v>358</v>
      </c>
      <c r="B34">
        <f>Q!C34</f>
        <v>1283</v>
      </c>
      <c r="C34">
        <f>Q!D34</f>
        <v>1281</v>
      </c>
      <c r="D34">
        <f>Q!E34</f>
        <v>1291.242</v>
      </c>
      <c r="E34">
        <f>Q!F34</f>
        <v>1256</v>
      </c>
      <c r="F34">
        <f>Q!G34</f>
        <v>0</v>
      </c>
      <c r="G34">
        <f>Q!H34</f>
        <v>1280.2204799999899</v>
      </c>
      <c r="H34">
        <f>Q!I34</f>
        <v>1272.4664499999999</v>
      </c>
      <c r="I34">
        <f>Q!M34</f>
        <v>1278.7204604103399</v>
      </c>
      <c r="J34">
        <f>Q!N34</f>
        <v>1280.2</v>
      </c>
      <c r="K34">
        <f>Q!O34</f>
        <v>1280.2</v>
      </c>
      <c r="L34" t="str">
        <f>Q!Q34</f>
        <v/>
      </c>
    </row>
    <row r="35" spans="1:12" customFormat="false">
      <c r="A35" t="s">
        <v>359</v>
      </c>
      <c r="B35">
        <f>Q!C35</f>
        <v>531</v>
      </c>
      <c r="C35">
        <f>Q!D35</f>
        <v>530</v>
      </c>
      <c r="D35">
        <f>Q!E35</f>
        <v>538.95899999999995</v>
      </c>
      <c r="E35">
        <f>Q!F35</f>
        <v>523</v>
      </c>
      <c r="F35">
        <f>Q!G35</f>
        <v>0</v>
      </c>
      <c r="G35">
        <f>Q!H35</f>
        <v>528.39763200000698</v>
      </c>
      <c r="H35">
        <f>Q!I35</f>
        <v>528.58368000000303</v>
      </c>
      <c r="I35">
        <f>Q!M35</f>
        <v>532.96933981094696</v>
      </c>
      <c r="J35">
        <f>Q!N35</f>
        <v>530</v>
      </c>
      <c r="K35">
        <f>Q!O35</f>
        <v>530.1</v>
      </c>
      <c r="L35" t="str">
        <f>Q!Q35</f>
        <v/>
      </c>
    </row>
    <row r="36" spans="1:12" customFormat="false">
      <c r="A36" t="s">
        <v>360</v>
      </c>
      <c r="B36">
        <f>Q!C36</f>
        <v>909</v>
      </c>
      <c r="C36">
        <f>Q!D36</f>
        <v>908</v>
      </c>
      <c r="D36">
        <f>Q!E36</f>
        <v>914.26199999999994</v>
      </c>
      <c r="E36">
        <f>Q!F36</f>
        <v>912</v>
      </c>
      <c r="F36">
        <f>Q!G36</f>
        <v>0</v>
      </c>
      <c r="G36">
        <f>Q!H36</f>
        <v>907.14623999999799</v>
      </c>
      <c r="H36">
        <f>Q!I36</f>
        <v>906.43982999999798</v>
      </c>
      <c r="I36">
        <f>Q!M36</f>
        <v>908.12161449443795</v>
      </c>
      <c r="J36">
        <f>Q!N36</f>
        <v>908</v>
      </c>
      <c r="K36">
        <f>Q!O36</f>
        <v>907.7</v>
      </c>
      <c r="L36" t="str">
        <f>Q!Q36</f>
        <v/>
      </c>
    </row>
    <row r="37" spans="1:12" customFormat="false">
      <c r="A37" t="s">
        <v>361</v>
      </c>
      <c r="B37">
        <f>Q!C37</f>
        <v>1340</v>
      </c>
      <c r="C37">
        <f>Q!D37</f>
        <v>1339</v>
      </c>
      <c r="D37">
        <f>Q!E37</f>
        <v>1342.681</v>
      </c>
      <c r="E37">
        <f>Q!F37</f>
        <v>1344</v>
      </c>
      <c r="F37">
        <f>Q!G37</f>
        <v>0</v>
      </c>
      <c r="G37">
        <f>Q!H37</f>
        <v>1336.89696000001</v>
      </c>
      <c r="H37">
        <f>Q!I37</f>
        <v>1334.39077</v>
      </c>
      <c r="I37">
        <f>Q!M37</f>
        <v>1339.7995525946901</v>
      </c>
      <c r="J37">
        <f>Q!N37</f>
        <v>1338.6</v>
      </c>
      <c r="K37">
        <f>Q!O37</f>
        <v>1338.2</v>
      </c>
      <c r="L37" t="str">
        <f>Q!Q37</f>
        <v/>
      </c>
    </row>
    <row r="38" spans="1:12" customFormat="false">
      <c r="A38" t="s">
        <v>362</v>
      </c>
      <c r="B38">
        <f>Q!C38</f>
        <v>138</v>
      </c>
      <c r="C38">
        <f>Q!D38</f>
        <v>138</v>
      </c>
      <c r="D38">
        <f>Q!E38</f>
        <v>139.423</v>
      </c>
      <c r="E38">
        <f>Q!F38</f>
        <v>138</v>
      </c>
      <c r="F38">
        <f>Q!G38</f>
        <v>0</v>
      </c>
      <c r="G38">
        <f>Q!H38</f>
        <v>137.51068799999899</v>
      </c>
      <c r="H38">
        <f>Q!I38</f>
        <v>138.457212</v>
      </c>
      <c r="I38">
        <f>Q!M38</f>
        <v>138.47080060579</v>
      </c>
      <c r="J38">
        <f>Q!N38</f>
        <v>137.6</v>
      </c>
      <c r="K38">
        <f>Q!O38</f>
        <v>137.69999999999999</v>
      </c>
      <c r="L38" t="str">
        <f>Q!Q38</f>
        <v/>
      </c>
    </row>
    <row r="39" spans="1:12" customFormat="false">
      <c r="A39" t="s">
        <v>363</v>
      </c>
      <c r="B39">
        <f>Q!C39</f>
        <v>217</v>
      </c>
      <c r="C39">
        <f>Q!D39</f>
        <v>217</v>
      </c>
      <c r="D39">
        <f>Q!E39</f>
        <v>218.86699999999999</v>
      </c>
      <c r="E39">
        <f>Q!F39</f>
        <v>217</v>
      </c>
      <c r="F39">
        <f>Q!G39</f>
        <v>0</v>
      </c>
      <c r="G39">
        <f>Q!H39</f>
        <v>216.482784000001</v>
      </c>
      <c r="H39">
        <f>Q!I39</f>
        <v>218.09088400000101</v>
      </c>
      <c r="I39">
        <f>Q!M39</f>
        <v>218.623532788934</v>
      </c>
      <c r="J39">
        <f>Q!N39</f>
        <v>216.8</v>
      </c>
      <c r="K39">
        <f>Q!O39</f>
        <v>216.8</v>
      </c>
      <c r="L39" t="str">
        <f>Q!Q39</f>
        <v/>
      </c>
    </row>
    <row r="40" spans="1:12" customFormat="false">
      <c r="A40" t="s">
        <v>364</v>
      </c>
      <c r="B40">
        <f>Q!C40</f>
        <v>1250</v>
      </c>
      <c r="C40">
        <f>Q!D40</f>
        <v>1239</v>
      </c>
      <c r="D40">
        <f>Q!E40</f>
        <v>1249.027</v>
      </c>
      <c r="E40">
        <f>Q!F40</f>
        <v>1218</v>
      </c>
      <c r="F40">
        <f>Q!G40</f>
        <v>0</v>
      </c>
      <c r="G40">
        <f>Q!H40</f>
        <v>1252.85664</v>
      </c>
      <c r="H40">
        <f>Q!I40</f>
        <v>1252.85664</v>
      </c>
      <c r="I40">
        <f>Q!M40</f>
        <v>1248.8197721694801</v>
      </c>
      <c r="J40">
        <f>Q!N40</f>
        <v>1250.2</v>
      </c>
      <c r="K40">
        <f>Q!O40</f>
        <v>1250</v>
      </c>
      <c r="L40" t="str">
        <f>Q!Q40</f>
        <v/>
      </c>
    </row>
    <row r="41" spans="1:1" customFormat="false">
      <c r="A41" t="str">
        <f>Q!B41</f>
        <v>Energy Consumption, Supply Fan (kWh,e)</v>
      </c>
    </row>
    <row r="42" spans="2:12" customFormat="false">
      <c r="B42" t="str">
        <f>Q!C42</f>
        <v>CA-SIS</v>
      </c>
      <c r="C42" t="str">
        <f>Q!D42</f>
        <v>CLM2000</v>
      </c>
      <c r="D42" t="str">
        <f>Q!E42</f>
        <v>DOE21E</v>
      </c>
      <c r="E42" t="str">
        <f>Q!F42</f>
        <v>DOE21E</v>
      </c>
      <c r="F42" t="str">
        <f>Q!G42</f>
        <v>E+</v>
      </c>
      <c r="G42" t="str">
        <f>Q!H42</f>
        <v>TRN-id</v>
      </c>
      <c r="H42" t="str">
        <f>Q!I42</f>
        <v>TRN-re</v>
      </c>
      <c r="J42" t="str">
        <f>Q!N42</f>
        <v>Analytical</v>
      </c>
      <c r="L42" t="str">
        <f>YourData!$F$2</f>
        <v>Tested Program V1.2.3</v>
      </c>
    </row>
    <row r="43" spans="2:12" customFormat="false">
      <c r="B43" t="s">
        <v>829</v>
      </c>
      <c r="C43" t="s">
        <v>187</v>
      </c>
      <c r="D43" t="s">
        <v>189</v>
      </c>
      <c r="E43" t="s">
        <v>188</v>
      </c>
      <c r="F43" t="s">
        <v>387</v>
      </c>
      <c r="G43" t="s">
        <v>190</v>
      </c>
      <c r="H43" t="s">
        <v>191</v>
      </c>
      <c r="I43" t="s">
        <v>192</v>
      </c>
      <c r="J43" t="s">
        <v>193</v>
      </c>
      <c r="K43" t="s">
        <v>194</v>
      </c>
      <c r="L43" s="273" t="str">
        <f>YourData!$J$4&amp;"/"&amp;YourData!$J$8</f>
        <v>Tested Prg/Org</v>
      </c>
    </row>
    <row r="44" spans="1:12" customFormat="false">
      <c r="A44" t="s">
        <v>365</v>
      </c>
      <c r="B44">
        <f>Q!C44</f>
        <v>144</v>
      </c>
      <c r="C44">
        <f>Q!D44</f>
        <v>144</v>
      </c>
      <c r="D44">
        <f>Q!E44</f>
        <v>145.185</v>
      </c>
      <c r="E44">
        <f>Q!F44</f>
        <v>141</v>
      </c>
      <c r="F44">
        <f>Q!G44</f>
        <v>143.55328729999991</v>
      </c>
      <c r="G44">
        <f>Q!H44</f>
        <v>143.648064000001</v>
      </c>
      <c r="H44">
        <f>Q!I44</f>
        <v>142.36252800000099</v>
      </c>
      <c r="I44">
        <f>Q!M44</f>
        <v>144.05384118125599</v>
      </c>
      <c r="J44">
        <f>Q!N44</f>
        <v>144.1</v>
      </c>
      <c r="K44">
        <f>Q!O44</f>
        <v>144</v>
      </c>
      <c r="L44" t="str">
        <f>Q!Q44</f>
        <v/>
      </c>
    </row>
    <row r="45" spans="1:12" customFormat="false">
      <c r="A45" t="s">
        <v>352</v>
      </c>
      <c r="B45">
        <f>Q!C45</f>
        <v>128</v>
      </c>
      <c r="C45">
        <f>Q!D45</f>
        <v>129</v>
      </c>
      <c r="D45">
        <f>Q!E45</f>
        <v>132.917</v>
      </c>
      <c r="E45">
        <f>Q!F45</f>
        <v>122</v>
      </c>
      <c r="F45">
        <f>Q!G45</f>
        <v>127.53854030000012</v>
      </c>
      <c r="G45">
        <f>Q!H45</f>
        <v>127.68537600000199</v>
      </c>
      <c r="H45">
        <f>Q!I45</f>
        <v>126.658996</v>
      </c>
      <c r="I45">
        <f>Q!M45</f>
        <v>128.131191861453</v>
      </c>
      <c r="J45">
        <f>Q!N45</f>
        <v>127.9</v>
      </c>
      <c r="K45">
        <f>Q!O45</f>
        <v>127.9</v>
      </c>
      <c r="L45" t="str">
        <f>Q!Q45</f>
        <v/>
      </c>
    </row>
    <row r="46" spans="1:12" customFormat="false">
      <c r="A46" t="s">
        <v>353</v>
      </c>
      <c r="B46">
        <f>Q!C46</f>
        <v>117</v>
      </c>
      <c r="C46">
        <f>Q!D46</f>
        <v>117</v>
      </c>
      <c r="D46">
        <f>Q!E46</f>
        <v>109.581</v>
      </c>
      <c r="E46">
        <f>Q!F46</f>
        <v>110</v>
      </c>
      <c r="F46">
        <f>Q!G46</f>
        <v>116.38453799999994</v>
      </c>
      <c r="G46">
        <f>Q!H46</f>
        <v>116.670623999998</v>
      </c>
      <c r="H46">
        <f>Q!I46</f>
        <v>115.499793</v>
      </c>
      <c r="I46">
        <f>Q!M46</f>
        <v>116.91293633998001</v>
      </c>
      <c r="J46">
        <f>Q!N46</f>
        <v>116.9</v>
      </c>
      <c r="K46">
        <f>Q!O46</f>
        <v>116.9</v>
      </c>
      <c r="L46" t="str">
        <f>Q!Q46</f>
        <v/>
      </c>
    </row>
    <row r="47" spans="1:12" customFormat="false">
      <c r="A47" t="s">
        <v>354</v>
      </c>
      <c r="B47">
        <f>Q!C47</f>
        <v>10</v>
      </c>
      <c r="C47">
        <f>Q!D47</f>
        <v>10</v>
      </c>
      <c r="D47">
        <f>Q!E47</f>
        <v>8.3160000000000007</v>
      </c>
      <c r="E47">
        <f>Q!F47</f>
        <v>8</v>
      </c>
      <c r="F47">
        <f>Q!G47</f>
        <v>10.255692900000005</v>
      </c>
      <c r="G47">
        <f>Q!H47</f>
        <v>10.259760000000099</v>
      </c>
      <c r="H47">
        <f>Q!I47</f>
        <v>10.388943599999999</v>
      </c>
      <c r="I47">
        <f>Q!M47</f>
        <v>10.407857810588199</v>
      </c>
      <c r="J47">
        <f>Q!N47</f>
        <v>10.3</v>
      </c>
      <c r="K47">
        <f>Q!O47</f>
        <v>10.3</v>
      </c>
      <c r="L47" t="str">
        <f>Q!Q47</f>
        <v/>
      </c>
    </row>
    <row r="48" spans="1:12" customFormat="false">
      <c r="A48" t="s">
        <v>355</v>
      </c>
      <c r="B48">
        <f>Q!C48</f>
        <v>8</v>
      </c>
      <c r="C48">
        <f>Q!D48</f>
        <v>8</v>
      </c>
      <c r="D48">
        <f>Q!E48</f>
        <v>6.9470000000000001</v>
      </c>
      <c r="E48">
        <f>Q!F48</f>
        <v>6</v>
      </c>
      <c r="F48">
        <f>Q!G48</f>
        <v>8.1003988500000048</v>
      </c>
      <c r="G48">
        <f>Q!H48</f>
        <v>8.1094271999999705</v>
      </c>
      <c r="H48">
        <f>Q!I48</f>
        <v>8.2128383000000102</v>
      </c>
      <c r="I48">
        <f>Q!M48</f>
        <v>8.2142397389857802</v>
      </c>
      <c r="J48">
        <f>Q!N48</f>
        <v>8.1</v>
      </c>
      <c r="K48">
        <f>Q!O48</f>
        <v>8.1</v>
      </c>
      <c r="L48" t="str">
        <f>Q!Q48</f>
        <v/>
      </c>
    </row>
    <row r="49" spans="1:12" customFormat="false">
      <c r="A49" s="37" t="s">
        <v>356</v>
      </c>
      <c r="B49">
        <f>Q!C49</f>
        <v>141</v>
      </c>
      <c r="C49">
        <f>Q!D49</f>
        <v>141</v>
      </c>
      <c r="D49">
        <f>Q!E49</f>
        <v>132.917</v>
      </c>
      <c r="E49">
        <f>Q!F49</f>
        <v>136</v>
      </c>
      <c r="F49">
        <f>Q!G49</f>
        <v>140.2495419</v>
      </c>
      <c r="G49">
        <f>Q!H49</f>
        <v>140.872703999999</v>
      </c>
      <c r="H49">
        <f>Q!I49</f>
        <v>139.40357800000001</v>
      </c>
      <c r="I49">
        <f>Q!M49</f>
        <v>141.220257794102</v>
      </c>
      <c r="J49">
        <f>Q!N49</f>
        <v>141.1</v>
      </c>
      <c r="K49">
        <f>Q!O49</f>
        <v>141.1</v>
      </c>
      <c r="L49" t="str">
        <f>Q!Q49</f>
        <v/>
      </c>
    </row>
    <row r="50" spans="1:12" customFormat="false">
      <c r="A50" s="37" t="s">
        <v>357</v>
      </c>
      <c r="B50">
        <f>Q!C50</f>
        <v>129</v>
      </c>
      <c r="C50">
        <f>Q!D50</f>
        <v>129</v>
      </c>
      <c r="D50">
        <f>Q!E50</f>
        <v>119.05200000000001</v>
      </c>
      <c r="E50">
        <f>Q!F50</f>
        <v>121</v>
      </c>
      <c r="F50">
        <f>Q!G50</f>
        <v>128.27630229999997</v>
      </c>
      <c r="G50">
        <f>Q!H50</f>
        <v>129.11136000000201</v>
      </c>
      <c r="H50">
        <f>Q!I50</f>
        <v>128.28627700000001</v>
      </c>
      <c r="I50">
        <f>Q!M50</f>
        <v>129.30961208092901</v>
      </c>
      <c r="J50">
        <f>Q!N50</f>
        <v>129.19999999999999</v>
      </c>
      <c r="K50">
        <f>Q!O50</f>
        <v>129.19999999999999</v>
      </c>
      <c r="L50" t="str">
        <f>Q!Q50</f>
        <v/>
      </c>
    </row>
    <row r="51" spans="1:12" customFormat="false">
      <c r="A51" t="s">
        <v>358</v>
      </c>
      <c r="B51">
        <f>Q!C51</f>
        <v>149</v>
      </c>
      <c r="C51">
        <f>Q!D51</f>
        <v>150</v>
      </c>
      <c r="D51">
        <f>Q!E51</f>
        <v>141.678</v>
      </c>
      <c r="E51">
        <f>Q!F51</f>
        <v>145</v>
      </c>
      <c r="F51">
        <f>Q!G51</f>
        <v>148.53664790000002</v>
      </c>
      <c r="G51">
        <f>Q!H51</f>
        <v>149.35737599999999</v>
      </c>
      <c r="H51">
        <f>Q!I51</f>
        <v>147.97601</v>
      </c>
      <c r="I51">
        <f>Q!M51</f>
        <v>149.09832964991801</v>
      </c>
      <c r="J51">
        <f>Q!N51</f>
        <v>149.30000000000001</v>
      </c>
      <c r="K51">
        <f>Q!O51</f>
        <v>149.30000000000001</v>
      </c>
      <c r="L51" t="str">
        <f>Q!Q51</f>
        <v/>
      </c>
    </row>
    <row r="52" spans="1:12" customFormat="false">
      <c r="A52" t="s">
        <v>359</v>
      </c>
      <c r="B52">
        <f>Q!C52</f>
        <v>73</v>
      </c>
      <c r="C52">
        <f>Q!D52</f>
        <v>73</v>
      </c>
      <c r="D52">
        <f>Q!E52</f>
        <v>61.322000000000003</v>
      </c>
      <c r="E52">
        <f>Q!F52</f>
        <v>63</v>
      </c>
      <c r="F52">
        <f>Q!G52</f>
        <v>73.009598000000068</v>
      </c>
      <c r="G52">
        <f>Q!H52</f>
        <v>73.158623999999307</v>
      </c>
      <c r="H52">
        <f>Q!I52</f>
        <v>72.9774469999997</v>
      </c>
      <c r="I52">
        <f>Q!M52</f>
        <v>73.591822804360604</v>
      </c>
      <c r="J52">
        <f>Q!N52</f>
        <v>73.2</v>
      </c>
      <c r="K52">
        <f>Q!O52</f>
        <v>73.2</v>
      </c>
      <c r="L52" t="str">
        <f>Q!Q52</f>
        <v/>
      </c>
    </row>
    <row r="53" spans="1:12" customFormat="false">
      <c r="A53" t="s">
        <v>360</v>
      </c>
      <c r="B53">
        <f>Q!C53</f>
        <v>118</v>
      </c>
      <c r="C53">
        <f>Q!D53</f>
        <v>119</v>
      </c>
      <c r="D53">
        <f>Q!E53</f>
        <v>110.813</v>
      </c>
      <c r="E53">
        <f>Q!F53</f>
        <v>112</v>
      </c>
      <c r="F53">
        <f>Q!G53</f>
        <v>118.38321940000013</v>
      </c>
      <c r="G53">
        <f>Q!H53</f>
        <v>118.487040000001</v>
      </c>
      <c r="H53">
        <f>Q!I53</f>
        <v>118.128714</v>
      </c>
      <c r="I53">
        <f>Q!M53</f>
        <v>118.77281374757899</v>
      </c>
      <c r="J53">
        <f>Q!N53</f>
        <v>118.6</v>
      </c>
      <c r="K53">
        <f>Q!O53</f>
        <v>118.5</v>
      </c>
      <c r="L53" t="str">
        <f>Q!Q53</f>
        <v/>
      </c>
    </row>
    <row r="54" spans="1:12" customFormat="false">
      <c r="A54" t="s">
        <v>361</v>
      </c>
      <c r="B54">
        <f>Q!C54</f>
        <v>139</v>
      </c>
      <c r="C54">
        <f>Q!D54</f>
        <v>139</v>
      </c>
      <c r="D54">
        <f>Q!E54</f>
        <v>135.05600000000001</v>
      </c>
      <c r="E54">
        <f>Q!F54</f>
        <v>137</v>
      </c>
      <c r="F54">
        <f>Q!G54</f>
        <v>139.11030349999984</v>
      </c>
      <c r="G54">
        <f>Q!H54</f>
        <v>139.244448000002</v>
      </c>
      <c r="H54">
        <f>Q!I54</f>
        <v>138.82096899999999</v>
      </c>
      <c r="I54">
        <f>Q!M54</f>
        <v>139.38824163170599</v>
      </c>
      <c r="J54">
        <f>Q!N54</f>
        <v>139.4</v>
      </c>
      <c r="K54">
        <f>Q!O54</f>
        <v>139.30000000000001</v>
      </c>
      <c r="L54" t="str">
        <f>Q!Q54</f>
        <v/>
      </c>
    </row>
    <row r="55" spans="1:12" customFormat="false">
      <c r="A55" t="s">
        <v>362</v>
      </c>
      <c r="B55">
        <f>Q!C55</f>
        <v>18</v>
      </c>
      <c r="C55">
        <f>Q!D55</f>
        <v>18</v>
      </c>
      <c r="D55">
        <f>Q!E55</f>
        <v>14.151</v>
      </c>
      <c r="E55">
        <f>Q!F55</f>
        <v>14</v>
      </c>
      <c r="F55">
        <f>Q!G55</f>
        <v>18.033697419999992</v>
      </c>
      <c r="G55">
        <f>Q!H55</f>
        <v>18.0235775999998</v>
      </c>
      <c r="H55">
        <f>Q!I55</f>
        <v>18.143478999999999</v>
      </c>
      <c r="I55">
        <f>Q!M55</f>
        <v>18.170131726506799</v>
      </c>
      <c r="J55">
        <f>Q!N55</f>
        <v>18</v>
      </c>
      <c r="K55">
        <f>Q!O55</f>
        <v>18</v>
      </c>
      <c r="L55" t="str">
        <f>Q!Q55</f>
        <v/>
      </c>
    </row>
    <row r="56" spans="1:12" customFormat="false">
      <c r="A56" t="s">
        <v>363</v>
      </c>
      <c r="B56">
        <f>Q!C56</f>
        <v>23</v>
      </c>
      <c r="C56">
        <f>Q!D56</f>
        <v>23</v>
      </c>
      <c r="D56">
        <f>Q!E56</f>
        <v>17.728000000000002</v>
      </c>
      <c r="E56">
        <f>Q!F56</f>
        <v>18</v>
      </c>
      <c r="F56">
        <f>Q!G56</f>
        <v>22.660677670000016</v>
      </c>
      <c r="G56">
        <f>Q!H56</f>
        <v>22.625299199999901</v>
      </c>
      <c r="H56">
        <f>Q!I56</f>
        <v>22.788388800000099</v>
      </c>
      <c r="I56">
        <f>Q!M56</f>
        <v>22.8210186982908</v>
      </c>
      <c r="J56">
        <f>Q!N56</f>
        <v>22.6</v>
      </c>
      <c r="K56">
        <f>Q!O56</f>
        <v>22.6</v>
      </c>
      <c r="L56" t="str">
        <f>Q!Q56</f>
        <v/>
      </c>
    </row>
    <row r="57" spans="1:12" customFormat="false">
      <c r="A57" t="s">
        <v>364</v>
      </c>
      <c r="B57">
        <f>Q!C57</f>
        <v>154</v>
      </c>
      <c r="C57">
        <f>Q!D57</f>
        <v>153</v>
      </c>
      <c r="D57">
        <f>Q!E57</f>
        <v>149.15100000000001</v>
      </c>
      <c r="E57">
        <f>Q!F57</f>
        <v>151</v>
      </c>
      <c r="F57">
        <f>Q!G57</f>
        <v>153.35481159999983</v>
      </c>
      <c r="G57">
        <f>Q!H57</f>
        <v>154.56</v>
      </c>
      <c r="H57">
        <f>Q!I57</f>
        <v>154.56</v>
      </c>
      <c r="I57">
        <f>Q!M57</f>
        <v>154.46110568132201</v>
      </c>
      <c r="J57">
        <f>Q!N57</f>
        <v>154.6</v>
      </c>
      <c r="K57">
        <f>Q!O57</f>
        <v>154.6</v>
      </c>
      <c r="L57" t="str">
        <f>Q!Q57</f>
        <v/>
      </c>
    </row>
    <row r="58" spans="1:1" customFormat="false">
      <c r="A58" t="str">
        <f>Q!B58</f>
        <v>Energy Consumption, Condenser Fan (kWh,e)</v>
      </c>
    </row>
    <row r="59" spans="2:12" customFormat="false">
      <c r="B59" t="str">
        <f>Q!C59</f>
        <v>CA-SIS</v>
      </c>
      <c r="C59" t="str">
        <f>Q!D59</f>
        <v>CLM2000</v>
      </c>
      <c r="D59" t="str">
        <f>Q!E59</f>
        <v>DOE21E</v>
      </c>
      <c r="E59" t="str">
        <f>Q!F59</f>
        <v>DOE21E</v>
      </c>
      <c r="F59" t="str">
        <f>Q!G59</f>
        <v>E+</v>
      </c>
      <c r="G59" t="str">
        <f>Q!H59</f>
        <v>TRN-id</v>
      </c>
      <c r="H59" t="str">
        <f>Q!I59</f>
        <v>TRN-re</v>
      </c>
      <c r="J59" t="str">
        <f>Q!N59</f>
        <v>Analytical</v>
      </c>
      <c r="L59" t="str">
        <f>YourData!$F$2</f>
        <v>Tested Program V1.2.3</v>
      </c>
    </row>
    <row r="60" spans="2:12" customFormat="false">
      <c r="B60" t="s">
        <v>829</v>
      </c>
      <c r="C60" t="s">
        <v>187</v>
      </c>
      <c r="D60" t="s">
        <v>189</v>
      </c>
      <c r="E60" t="s">
        <v>188</v>
      </c>
      <c r="F60" t="s">
        <v>387</v>
      </c>
      <c r="G60" t="s">
        <v>190</v>
      </c>
      <c r="H60" t="s">
        <v>191</v>
      </c>
      <c r="I60" t="s">
        <v>192</v>
      </c>
      <c r="J60" t="s">
        <v>193</v>
      </c>
      <c r="K60" t="s">
        <v>194</v>
      </c>
      <c r="L60" s="273" t="str">
        <f>YourData!$J$4&amp;"/"&amp;YourData!$J$8</f>
        <v>Tested Prg/Org</v>
      </c>
    </row>
    <row r="61" spans="1:12" customFormat="false">
      <c r="A61" t="s">
        <v>365</v>
      </c>
      <c r="B61">
        <f>Q!C61</f>
        <v>68</v>
      </c>
      <c r="C61">
        <f>Q!D61</f>
        <v>68</v>
      </c>
      <c r="D61">
        <f>Q!E61</f>
        <v>68.174000000000007</v>
      </c>
      <c r="E61">
        <f>Q!F61</f>
        <v>67</v>
      </c>
      <c r="F61">
        <f>Q!G61</f>
        <v>0</v>
      </c>
      <c r="G61">
        <f>Q!H61</f>
        <v>67.451999999999799</v>
      </c>
      <c r="H61">
        <f>Q!I61</f>
        <v>66.848611200000704</v>
      </c>
      <c r="I61">
        <f>Q!M61</f>
        <v>67.642673250328798</v>
      </c>
      <c r="J61">
        <f>Q!N61</f>
        <v>67.599999999999994</v>
      </c>
      <c r="K61">
        <f>Q!O61</f>
        <v>67.599999999999994</v>
      </c>
      <c r="L61" t="str">
        <f>Q!Q61</f>
        <v/>
      </c>
    </row>
    <row r="62" spans="1:12" customFormat="false">
      <c r="A62" t="s">
        <v>352</v>
      </c>
      <c r="B62">
        <f>Q!C62</f>
        <v>60</v>
      </c>
      <c r="C62">
        <f>Q!D62</f>
        <v>61</v>
      </c>
      <c r="D62">
        <f>Q!E62</f>
        <v>62.412999999999997</v>
      </c>
      <c r="E62">
        <f>Q!F62</f>
        <v>60</v>
      </c>
      <c r="F62">
        <f>Q!G62</f>
        <v>0</v>
      </c>
      <c r="G62">
        <f>Q!H62</f>
        <v>59.956579200000903</v>
      </c>
      <c r="H62">
        <f>Q!I62</f>
        <v>59.474650000000103</v>
      </c>
      <c r="I62">
        <f>Q!M62</f>
        <v>60.165950961029999</v>
      </c>
      <c r="J62">
        <f>Q!N62</f>
        <v>60.1</v>
      </c>
      <c r="K62">
        <f>Q!O62</f>
        <v>60.1</v>
      </c>
      <c r="L62" t="str">
        <f>Q!Q62</f>
        <v/>
      </c>
    </row>
    <row r="63" spans="1:12" customFormat="false">
      <c r="A63" t="s">
        <v>353</v>
      </c>
      <c r="B63">
        <f>Q!C63</f>
        <v>55</v>
      </c>
      <c r="C63">
        <f>Q!D63</f>
        <v>55</v>
      </c>
      <c r="D63">
        <f>Q!E63</f>
        <v>51.454999999999998</v>
      </c>
      <c r="E63">
        <f>Q!F63</f>
        <v>55</v>
      </c>
      <c r="F63">
        <f>Q!G63</f>
        <v>0</v>
      </c>
      <c r="G63">
        <f>Q!H63</f>
        <v>54.784598400000597</v>
      </c>
      <c r="H63">
        <f>Q!I63</f>
        <v>54.234699800000101</v>
      </c>
      <c r="I63">
        <f>Q!M63</f>
        <v>54.898248368338599</v>
      </c>
      <c r="J63">
        <f>Q!N63</f>
        <v>54.9</v>
      </c>
      <c r="K63">
        <f>Q!O63</f>
        <v>54.9</v>
      </c>
      <c r="L63" t="str">
        <f>Q!Q63</f>
        <v/>
      </c>
    </row>
    <row r="64" spans="1:12" customFormat="false">
      <c r="A64" t="s">
        <v>354</v>
      </c>
      <c r="B64">
        <f>Q!C64</f>
        <v>5</v>
      </c>
      <c r="C64">
        <f>Q!D64</f>
        <v>5</v>
      </c>
      <c r="D64">
        <f>Q!E64</f>
        <v>3.9049999999999998</v>
      </c>
      <c r="E64">
        <f>Q!F64</f>
        <v>5</v>
      </c>
      <c r="F64">
        <f>Q!G64</f>
        <v>0</v>
      </c>
      <c r="G64">
        <f>Q!H64</f>
        <v>4.8176217600000104</v>
      </c>
      <c r="H64">
        <f>Q!I64</f>
        <v>4.8782944199999996</v>
      </c>
      <c r="I64">
        <f>Q!M64</f>
        <v>4.8871680154066404</v>
      </c>
      <c r="J64">
        <f>Q!N64</f>
        <v>4.8</v>
      </c>
      <c r="K64">
        <f>Q!O64</f>
        <v>4.8</v>
      </c>
      <c r="L64" t="str">
        <f>Q!Q64</f>
        <v/>
      </c>
    </row>
    <row r="65" spans="1:12" customFormat="false">
      <c r="A65" t="s">
        <v>355</v>
      </c>
      <c r="B65">
        <f>Q!C65</f>
        <v>4</v>
      </c>
      <c r="C65">
        <f>Q!D65</f>
        <v>4</v>
      </c>
      <c r="D65">
        <f>Q!E65</f>
        <v>3.262</v>
      </c>
      <c r="E65">
        <f>Q!F65</f>
        <v>4</v>
      </c>
      <c r="F65">
        <f>Q!G65</f>
        <v>0</v>
      </c>
      <c r="G65">
        <f>Q!H65</f>
        <v>3.8079148599999999</v>
      </c>
      <c r="H65">
        <f>Q!I65</f>
        <v>3.8564617899999898</v>
      </c>
      <c r="I65">
        <f>Q!M65</f>
        <v>3.85712126874115</v>
      </c>
      <c r="J65">
        <f>Q!N65</f>
        <v>3.8</v>
      </c>
      <c r="K65">
        <f>Q!O65</f>
        <v>3.8</v>
      </c>
      <c r="L65" t="str">
        <f>Q!Q65</f>
        <v/>
      </c>
    </row>
    <row r="66" spans="1:12" customFormat="false">
      <c r="A66" s="37" t="s">
        <v>356</v>
      </c>
      <c r="B66">
        <f>Q!C66</f>
        <v>66</v>
      </c>
      <c r="C66">
        <f>Q!D66</f>
        <v>66</v>
      </c>
      <c r="D66">
        <f>Q!E66</f>
        <v>62.412999999999997</v>
      </c>
      <c r="E66">
        <f>Q!F66</f>
        <v>65</v>
      </c>
      <c r="F66">
        <f>Q!G66</f>
        <v>0</v>
      </c>
      <c r="G66">
        <f>Q!H66</f>
        <v>66.149059200000394</v>
      </c>
      <c r="H66">
        <f>Q!I66</f>
        <v>65.459075199999901</v>
      </c>
      <c r="I66">
        <f>Q!M66</f>
        <v>66.312121051143393</v>
      </c>
      <c r="J66">
        <f>Q!N66</f>
        <v>66.3</v>
      </c>
      <c r="K66">
        <f>Q!O66</f>
        <v>66.2</v>
      </c>
      <c r="L66" t="str">
        <f>Q!Q66</f>
        <v/>
      </c>
    </row>
    <row r="67" spans="1:12" customFormat="false">
      <c r="A67" s="37" t="s">
        <v>357</v>
      </c>
      <c r="B67">
        <f>Q!C67</f>
        <v>61</v>
      </c>
      <c r="C67">
        <f>Q!D67</f>
        <v>61</v>
      </c>
      <c r="D67">
        <f>Q!E67</f>
        <v>55.902999999999999</v>
      </c>
      <c r="E67">
        <f>Q!F67</f>
        <v>60</v>
      </c>
      <c r="F67">
        <f>Q!G67</f>
        <v>0</v>
      </c>
      <c r="G67">
        <f>Q!H67</f>
        <v>60.626227200000699</v>
      </c>
      <c r="H67">
        <f>Q!I67</f>
        <v>60.238771900000003</v>
      </c>
      <c r="I67">
        <f>Q!M67</f>
        <v>60.719296107566599</v>
      </c>
      <c r="J67">
        <f>Q!N67</f>
        <v>60.7</v>
      </c>
      <c r="K67">
        <f>Q!O67</f>
        <v>60.7</v>
      </c>
      <c r="L67" t="str">
        <f>Q!Q67</f>
        <v/>
      </c>
    </row>
    <row r="68" spans="1:12" customFormat="false">
      <c r="A68" t="s">
        <v>358</v>
      </c>
      <c r="B68">
        <f>Q!C68</f>
        <v>70</v>
      </c>
      <c r="C68">
        <f>Q!D68</f>
        <v>70</v>
      </c>
      <c r="D68">
        <f>Q!E68</f>
        <v>66.527000000000001</v>
      </c>
      <c r="E68">
        <f>Q!F68</f>
        <v>69</v>
      </c>
      <c r="F68">
        <f>Q!G68</f>
        <v>0</v>
      </c>
      <c r="G68">
        <f>Q!H68</f>
        <v>70.132607999999294</v>
      </c>
      <c r="H68">
        <f>Q!I68</f>
        <v>69.484329999999801</v>
      </c>
      <c r="I68">
        <f>Q!M68</f>
        <v>70.011389574744101</v>
      </c>
      <c r="J68">
        <f>Q!N68</f>
        <v>70.099999999999994</v>
      </c>
      <c r="K68">
        <f>Q!O68</f>
        <v>70.099999999999994</v>
      </c>
      <c r="L68" t="str">
        <f>Q!Q68</f>
        <v/>
      </c>
    </row>
    <row r="69" spans="1:12" customFormat="false">
      <c r="A69" t="s">
        <v>359</v>
      </c>
      <c r="B69">
        <f>Q!C69</f>
        <v>34</v>
      </c>
      <c r="C69">
        <f>Q!D69</f>
        <v>34</v>
      </c>
      <c r="D69">
        <f>Q!E69</f>
        <v>28.795000000000002</v>
      </c>
      <c r="E69">
        <f>Q!F69</f>
        <v>34</v>
      </c>
      <c r="F69">
        <f>Q!G69</f>
        <v>0</v>
      </c>
      <c r="G69">
        <f>Q!H69</f>
        <v>34.3527071999996</v>
      </c>
      <c r="H69">
        <f>Q!I69</f>
        <v>34.267610300000001</v>
      </c>
      <c r="I69">
        <f>Q!M69</f>
        <v>34.5561602733519</v>
      </c>
      <c r="J69">
        <f>Q!N69</f>
        <v>34.4</v>
      </c>
      <c r="K69">
        <f>Q!O69</f>
        <v>34.4</v>
      </c>
      <c r="L69" t="str">
        <f>Q!Q69</f>
        <v/>
      </c>
    </row>
    <row r="70" spans="1:12" customFormat="false">
      <c r="A70" t="s">
        <v>360</v>
      </c>
      <c r="B70">
        <f>Q!C70</f>
        <v>56</v>
      </c>
      <c r="C70">
        <f>Q!D70</f>
        <v>56</v>
      </c>
      <c r="D70">
        <f>Q!E70</f>
        <v>52.033999999999999</v>
      </c>
      <c r="E70">
        <f>Q!F70</f>
        <v>56</v>
      </c>
      <c r="F70">
        <f>Q!G70</f>
        <v>0</v>
      </c>
      <c r="G70">
        <f>Q!H70</f>
        <v>55.6373664000009</v>
      </c>
      <c r="H70">
        <f>Q!I70</f>
        <v>55.4691221</v>
      </c>
      <c r="I70">
        <f>Q!M70</f>
        <v>55.771582107558899</v>
      </c>
      <c r="J70">
        <f>Q!N70</f>
        <v>55.7</v>
      </c>
      <c r="K70">
        <f>Q!O70</f>
        <v>55.7</v>
      </c>
      <c r="L70" t="str">
        <f>Q!Q70</f>
        <v/>
      </c>
    </row>
    <row r="71" spans="1:12" customFormat="false">
      <c r="A71" t="s">
        <v>361</v>
      </c>
      <c r="B71">
        <f>Q!C71</f>
        <v>65</v>
      </c>
      <c r="C71">
        <f>Q!D71</f>
        <v>65</v>
      </c>
      <c r="D71">
        <f>Q!E71</f>
        <v>63.417999999999999</v>
      </c>
      <c r="E71">
        <f>Q!F71</f>
        <v>66</v>
      </c>
      <c r="F71">
        <f>Q!G71</f>
        <v>0</v>
      </c>
      <c r="G71">
        <f>Q!H71</f>
        <v>65.384188800000402</v>
      </c>
      <c r="H71">
        <f>Q!I71</f>
        <v>65.185497499999798</v>
      </c>
      <c r="I71">
        <f>Q!M71</f>
        <v>65.451869983583904</v>
      </c>
      <c r="J71">
        <f>Q!N71</f>
        <v>65.400000000000006</v>
      </c>
      <c r="K71">
        <f>Q!O71</f>
        <v>65.400000000000006</v>
      </c>
      <c r="L71" t="str">
        <f>Q!Q71</f>
        <v/>
      </c>
    </row>
    <row r="72" spans="1:12" customFormat="false">
      <c r="A72" t="s">
        <v>362</v>
      </c>
      <c r="B72">
        <f>Q!C72</f>
        <v>8</v>
      </c>
      <c r="C72">
        <f>Q!D72</f>
        <v>9</v>
      </c>
      <c r="D72">
        <f>Q!E72</f>
        <v>6.6449999999999996</v>
      </c>
      <c r="E72">
        <f>Q!F72</f>
        <v>8</v>
      </c>
      <c r="F72">
        <f>Q!G72</f>
        <v>0</v>
      </c>
      <c r="G72">
        <f>Q!H72</f>
        <v>8.4632352000000406</v>
      </c>
      <c r="H72">
        <f>Q!I72</f>
        <v>8.5195443000000193</v>
      </c>
      <c r="I72">
        <f>Q!M72</f>
        <v>8.5320618541858106</v>
      </c>
      <c r="J72">
        <f>Q!N72</f>
        <v>8.5</v>
      </c>
      <c r="K72">
        <f>Q!O72</f>
        <v>8.5</v>
      </c>
      <c r="L72" t="str">
        <f>Q!Q72</f>
        <v/>
      </c>
    </row>
    <row r="73" spans="1:12" customFormat="false">
      <c r="A73" t="s">
        <v>363</v>
      </c>
      <c r="B73">
        <f>Q!C73</f>
        <v>11</v>
      </c>
      <c r="C73">
        <f>Q!D73</f>
        <v>11</v>
      </c>
      <c r="D73">
        <f>Q!E73</f>
        <v>8.3239999999999998</v>
      </c>
      <c r="E73">
        <f>Q!F73</f>
        <v>11</v>
      </c>
      <c r="F73">
        <f>Q!G73</f>
        <v>0</v>
      </c>
      <c r="G73">
        <f>Q!H73</f>
        <v>10.6240512000001</v>
      </c>
      <c r="H73">
        <f>Q!I73</f>
        <v>10.700636599999999</v>
      </c>
      <c r="I73">
        <f>Q!M73</f>
        <v>10.715956606153901</v>
      </c>
      <c r="J73">
        <f>Q!N73</f>
        <v>10.6</v>
      </c>
      <c r="K73">
        <f>Q!O73</f>
        <v>10.6</v>
      </c>
      <c r="L73" t="str">
        <f>Q!Q73</f>
        <v/>
      </c>
    </row>
    <row r="74" spans="1:12" customFormat="false">
      <c r="A74" t="s">
        <v>364</v>
      </c>
      <c r="B74">
        <f>Q!C74</f>
        <v>73</v>
      </c>
      <c r="C74">
        <f>Q!D74</f>
        <v>72</v>
      </c>
      <c r="D74">
        <f>Q!E74</f>
        <v>70.036000000000001</v>
      </c>
      <c r="E74">
        <f>Q!F74</f>
        <v>71</v>
      </c>
      <c r="F74">
        <f>Q!G74</f>
        <v>0</v>
      </c>
      <c r="G74">
        <f>Q!H74</f>
        <v>72.575999999999496</v>
      </c>
      <c r="H74">
        <f>Q!I74</f>
        <v>72.575999999999496</v>
      </c>
      <c r="I74">
        <f>Q!M74</f>
        <v>72.529562667751307</v>
      </c>
      <c r="J74">
        <f>Q!N74</f>
        <v>72.599999999999994</v>
      </c>
      <c r="K74">
        <f>Q!O74</f>
        <v>72.599999999999994</v>
      </c>
      <c r="L74" t="str">
        <f>Q!Q74</f>
        <v/>
      </c>
    </row>
  </sheetData>
  <phoneticPr fontId="0" type="noConversion"/>
  <pageMargins left="0.75" right="0.75" top="1" bottom="1" header="0.5" footer="0.5"/>
  <pageSetup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5" enableFormatConditionsCalculation="false"/>
  <dimension ref="A1:L35"/>
  <sheetViews>
    <sheetView workbookViewId="0">
      <selection activeCell="B7" sqref="B7"/>
    </sheetView>
  </sheetViews>
  <sheetFormatPr baseColWidth="10" defaultColWidth="8.7109375" defaultRowHeight="15"/>
  <cols>
    <col min="1" max="1" width="27" customWidth="1"/>
  </cols>
  <sheetData>
    <row r="1" spans="1:1" customFormat="false">
      <c r="A1" t="str">
        <f>Q!B185</f>
        <v>COP: Mean, and (Max-Min)/Mean</v>
      </c>
    </row>
    <row r="2" spans="1:1" customFormat="false">
      <c r="A2" t="str">
        <f>Q!B186</f>
        <v>Mean COP</v>
      </c>
    </row>
    <row r="3" spans="1:12" customFormat="false">
      <c r="A3">
        <f>Q!B187</f>
        <v>0</v>
      </c>
      <c r="B3" t="str">
        <f>Q!C187</f>
        <v>CA-SIS</v>
      </c>
      <c r="C3" t="str">
        <f>Q!D187</f>
        <v>CLM2000</v>
      </c>
      <c r="D3" t="str">
        <f>Q!E187</f>
        <v>DOE21E</v>
      </c>
      <c r="E3" t="str">
        <f>Q!F187</f>
        <v>DOE21E</v>
      </c>
      <c r="F3" t="str">
        <f>Q!G187</f>
        <v>E+</v>
      </c>
      <c r="G3" t="str">
        <f>Q!H187</f>
        <v>TRN-id</v>
      </c>
      <c r="H3" t="str">
        <f>Q!I187</f>
        <v>TRN-re</v>
      </c>
      <c r="I3">
        <f>Q!M187</f>
        <v>0</v>
      </c>
      <c r="J3" t="str">
        <f>Q!N187</f>
        <v>Analytical</v>
      </c>
      <c r="K3">
        <f>Q!O187</f>
        <v>0</v>
      </c>
      <c r="L3" t="str">
        <f>YourData!$F$2</f>
        <v>Tested Program V1.2.3</v>
      </c>
    </row>
    <row r="4" spans="2:12" customFormat="false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365</v>
      </c>
      <c r="B5">
        <f>Q!C189</f>
        <v>2.39</v>
      </c>
      <c r="C5">
        <f>Q!D189</f>
        <v>2.3889999999999998</v>
      </c>
      <c r="D5">
        <f>Q!E189</f>
        <v>2.4304000000000001</v>
      </c>
      <c r="E5">
        <f>Q!F189</f>
        <v>2.4064082388996897</v>
      </c>
      <c r="F5">
        <f>Q!G189</f>
        <v>2.4039863877120875</v>
      </c>
      <c r="G5">
        <f>Q!H189</f>
        <v>2.40174000000001</v>
      </c>
      <c r="H5">
        <f>Q!I189</f>
        <v>2.4183767298205199</v>
      </c>
      <c r="I5">
        <f>Q!M189</f>
        <v>2.3888868380517501</v>
      </c>
      <c r="J5">
        <f>Q!N189</f>
        <v>2.39</v>
      </c>
      <c r="K5">
        <f>Q!O189</f>
        <v>2.39</v>
      </c>
      <c r="L5" t="str">
        <f>Q!Q189</f>
        <v/>
      </c>
    </row>
    <row r="6" spans="1:12" customFormat="false">
      <c r="A6" t="s">
        <v>352</v>
      </c>
      <c r="B6">
        <f>Q!C190</f>
        <v>3.38</v>
      </c>
      <c r="C6">
        <f>Q!D190</f>
        <v>3.3420000000000001</v>
      </c>
      <c r="D6">
        <f>Q!E190</f>
        <v>3.4588999999999999</v>
      </c>
      <c r="E6">
        <f>Q!F190</f>
        <v>3.4146260918382514</v>
      </c>
      <c r="F6">
        <f>Q!G190</f>
        <v>3.4006563393743239</v>
      </c>
      <c r="G6">
        <f>Q!H190</f>
        <v>3.4086699999999999</v>
      </c>
      <c r="H6">
        <f>Q!I190</f>
        <v>3.4271013236486798</v>
      </c>
      <c r="I6">
        <f>Q!M190</f>
        <v>3.37947843108957</v>
      </c>
      <c r="J6">
        <f>Q!N190</f>
        <v>3.38</v>
      </c>
      <c r="K6">
        <f>Q!O190</f>
        <v>3.38</v>
      </c>
      <c r="L6" t="str">
        <f>Q!Q190</f>
        <v/>
      </c>
    </row>
    <row r="7" spans="1:12" customFormat="false">
      <c r="A7" t="s">
        <v>353</v>
      </c>
      <c r="B7">
        <f>Q!C191</f>
        <v>3.59</v>
      </c>
      <c r="C7">
        <f>Q!D191</f>
        <v>3.59</v>
      </c>
      <c r="D7">
        <f>Q!E191</f>
        <v>3.6139000000000001</v>
      </c>
      <c r="E7">
        <f>Q!F191</f>
        <v>3.6230000000000002</v>
      </c>
      <c r="F7">
        <f>Q!G191</f>
        <v>3.6074825653952138</v>
      </c>
      <c r="G7">
        <f>Q!H191</f>
        <v>3.6054400000000002</v>
      </c>
      <c r="H7">
        <f>Q!I191</f>
        <v>3.6312588834102599</v>
      </c>
      <c r="I7">
        <f>Q!M191</f>
        <v>3.5865211651890001</v>
      </c>
      <c r="J7">
        <f>Q!N191</f>
        <v>3.59</v>
      </c>
      <c r="K7">
        <f>Q!O191</f>
        <v>3.59</v>
      </c>
      <c r="L7" t="str">
        <f>Q!Q191</f>
        <v/>
      </c>
    </row>
    <row r="8" spans="1:12" customFormat="false">
      <c r="A8" t="s">
        <v>354</v>
      </c>
      <c r="B8">
        <f>Q!C192</f>
        <v>1.91</v>
      </c>
      <c r="C8">
        <f>Q!D192</f>
        <v>1.909</v>
      </c>
      <c r="D8">
        <f>Q!E192</f>
        <v>1.9752000000000001</v>
      </c>
      <c r="E8">
        <f>Q!F192</f>
        <v>1.9530000000000001</v>
      </c>
      <c r="F8">
        <f>Q!G192</f>
        <v>1.9038172512703648</v>
      </c>
      <c r="G8">
        <f>Q!H192</f>
        <v>1.9197599999999999</v>
      </c>
      <c r="H8">
        <f>Q!I192</f>
        <v>1.9162604426238901</v>
      </c>
      <c r="I8">
        <f>Q!M192</f>
        <v>1.88951818418432</v>
      </c>
      <c r="J8">
        <f>Q!N192</f>
        <v>1.91</v>
      </c>
      <c r="K8">
        <f>Q!O192</f>
        <v>1.91</v>
      </c>
      <c r="L8" t="str">
        <f>Q!Q192</f>
        <v/>
      </c>
    </row>
    <row r="9" spans="1:12" customFormat="false">
      <c r="A9" t="s">
        <v>355</v>
      </c>
      <c r="B9">
        <f>Q!C193</f>
        <v>2.77</v>
      </c>
      <c r="C9">
        <f>Q!D193</f>
        <v>2.734</v>
      </c>
      <c r="D9">
        <f>Q!E193</f>
        <v>2.9150999999999998</v>
      </c>
      <c r="E9">
        <f>Q!F193</f>
        <v>2.8540000000000001</v>
      </c>
      <c r="F9">
        <f>Q!G193</f>
        <v>2.7713544227357225</v>
      </c>
      <c r="G9">
        <f>Q!H193</f>
        <v>2.7974300000000301</v>
      </c>
      <c r="H9">
        <f>Q!I193</f>
        <v>2.7996008201671501</v>
      </c>
      <c r="I9">
        <f>Q!M193</f>
        <v>2.7502288079573298</v>
      </c>
      <c r="J9">
        <f>Q!N193</f>
        <v>2.77</v>
      </c>
      <c r="K9">
        <f>Q!O193</f>
        <v>2.77</v>
      </c>
      <c r="L9" t="str">
        <f>Q!Q193</f>
        <v/>
      </c>
    </row>
    <row r="10" spans="1:12" customFormat="false">
      <c r="A10" s="37" t="s">
        <v>356</v>
      </c>
      <c r="B10">
        <f>Q!C194</f>
        <v>3.62</v>
      </c>
      <c r="C10">
        <f>Q!D194</f>
        <v>3.63</v>
      </c>
      <c r="D10">
        <f>Q!E194</f>
        <v>3.6675</v>
      </c>
      <c r="E10">
        <f>Q!F194</f>
        <v>3.7</v>
      </c>
      <c r="F10">
        <f>Q!G194</f>
        <v>3.6544280052872966</v>
      </c>
      <c r="G10">
        <f>Q!H194</f>
        <v>3.64964000000005</v>
      </c>
      <c r="H10">
        <f>Q!I194</f>
        <v>3.6734126916880601</v>
      </c>
      <c r="I10">
        <f>Q!M194</f>
        <v>3.6273049132051698</v>
      </c>
      <c r="J10">
        <f>Q!N194</f>
        <v>3.63</v>
      </c>
      <c r="K10">
        <f>Q!O194</f>
        <v>3.63</v>
      </c>
      <c r="L10" t="str">
        <f>Q!Q194</f>
        <v/>
      </c>
    </row>
    <row r="11" spans="1:12" customFormat="false">
      <c r="A11" s="37" t="s">
        <v>357</v>
      </c>
      <c r="B11">
        <f>Q!C195</f>
        <v>3.84</v>
      </c>
      <c r="C11">
        <f>Q!D195</f>
        <v>3.84</v>
      </c>
      <c r="D11">
        <f>Q!E195</f>
        <v>3.8658000000000001</v>
      </c>
      <c r="E11">
        <f>Q!F195</f>
        <v>3.95</v>
      </c>
      <c r="F11">
        <f>Q!G195</f>
        <v>3.8610830005394114</v>
      </c>
      <c r="G11">
        <f>Q!H195</f>
        <v>3.8451900000000001</v>
      </c>
      <c r="H11">
        <f>Q!I195</f>
        <v>3.8599482126501901</v>
      </c>
      <c r="I11">
        <f>Q!M195</f>
        <v>3.8329376060560199</v>
      </c>
      <c r="J11">
        <f>Q!N195</f>
        <v>3.84</v>
      </c>
      <c r="K11">
        <f>Q!O195</f>
        <v>3.84</v>
      </c>
      <c r="L11" t="str">
        <f>Q!Q195</f>
        <v/>
      </c>
    </row>
    <row r="12" spans="1:12" customFormat="false">
      <c r="A12" t="s">
        <v>358</v>
      </c>
      <c r="B12">
        <f>Q!C196</f>
        <v>2.92</v>
      </c>
      <c r="C12">
        <f>Q!D196</f>
        <v>2.92</v>
      </c>
      <c r="D12">
        <f>Q!E196</f>
        <v>2.9514</v>
      </c>
      <c r="E12">
        <f>Q!F196</f>
        <v>2.9852621001507287</v>
      </c>
      <c r="F12">
        <f>Q!G196</f>
        <v>2.9414504890534494</v>
      </c>
      <c r="G12">
        <f>Q!H196</f>
        <v>2.92570999999998</v>
      </c>
      <c r="H12">
        <f>Q!I196</f>
        <v>2.9449030362171</v>
      </c>
      <c r="I12">
        <f>Q!M196</f>
        <v>2.9295040900051998</v>
      </c>
      <c r="J12">
        <f>Q!N196</f>
        <v>2.93</v>
      </c>
      <c r="K12">
        <f>Q!O196</f>
        <v>2.93</v>
      </c>
      <c r="L12" t="str">
        <f>Q!Q196</f>
        <v/>
      </c>
    </row>
    <row r="13" spans="1:12" customFormat="false">
      <c r="A13" t="s">
        <v>359</v>
      </c>
      <c r="B13">
        <f>Q!C197</f>
        <v>3.38</v>
      </c>
      <c r="C13">
        <f>Q!D197</f>
        <v>3.39</v>
      </c>
      <c r="D13">
        <f>Q!E197</f>
        <v>3.4422999999999999</v>
      </c>
      <c r="E13">
        <f>Q!F197</f>
        <v>3.4769999999999999</v>
      </c>
      <c r="F13">
        <f>Q!G197</f>
        <v>3.3950820364286098</v>
      </c>
      <c r="G13">
        <f>Q!H197</f>
        <v>3.3943899999999698</v>
      </c>
      <c r="H13">
        <f>Q!I197</f>
        <v>3.4032808099169598</v>
      </c>
      <c r="I13">
        <f>Q!M197</f>
        <v>3.36716976128969</v>
      </c>
      <c r="J13">
        <f>Q!N197</f>
        <v>3.39</v>
      </c>
      <c r="K13">
        <f>Q!O197</f>
        <v>3.39</v>
      </c>
      <c r="L13" t="str">
        <f>Q!Q197</f>
        <v/>
      </c>
    </row>
    <row r="14" spans="1:12" customFormat="false">
      <c r="A14" t="s">
        <v>360</v>
      </c>
      <c r="B14">
        <f>Q!C198</f>
        <v>4.04</v>
      </c>
      <c r="C14">
        <f>Q!D198</f>
        <v>4.04</v>
      </c>
      <c r="D14">
        <f>Q!E198</f>
        <v>4.0842000000000001</v>
      </c>
      <c r="E14">
        <f>Q!F198</f>
        <v>4.0259999999999998</v>
      </c>
      <c r="F14">
        <f>Q!G198</f>
        <v>4.0431961493653716</v>
      </c>
      <c r="G14">
        <f>Q!H198</f>
        <v>4.0472100000000202</v>
      </c>
      <c r="H14">
        <f>Q!I198</f>
        <v>4.0550284761080899</v>
      </c>
      <c r="I14">
        <f>Q!M198</f>
        <v>4.0423290802762697</v>
      </c>
      <c r="J14">
        <f>Q!N198</f>
        <v>4.04</v>
      </c>
      <c r="K14">
        <f>Q!O198</f>
        <v>4.04</v>
      </c>
      <c r="L14" t="str">
        <f>Q!Q198</f>
        <v/>
      </c>
    </row>
    <row r="15" spans="1:12" customFormat="false">
      <c r="A15" t="s">
        <v>361</v>
      </c>
      <c r="B15">
        <f>Q!C199</f>
        <v>2.85</v>
      </c>
      <c r="C15">
        <f>Q!D199</f>
        <v>2.85</v>
      </c>
      <c r="D15">
        <f>Q!E199</f>
        <v>2.8744000000000001</v>
      </c>
      <c r="E15">
        <f>Q!F199</f>
        <v>2.8230338036558296</v>
      </c>
      <c r="F15">
        <f>Q!G199</f>
        <v>2.8520807826707606</v>
      </c>
      <c r="G15">
        <f>Q!H199</f>
        <v>2.8512499999999799</v>
      </c>
      <c r="H15">
        <f>Q!I199</f>
        <v>2.8574482834050898</v>
      </c>
      <c r="I15">
        <f>Q!M199</f>
        <v>2.84579954716577</v>
      </c>
      <c r="J15">
        <f>Q!N199</f>
        <v>2.85</v>
      </c>
      <c r="K15">
        <f>Q!O199</f>
        <v>2.85</v>
      </c>
      <c r="L15" t="str">
        <f>Q!Q199</f>
        <v/>
      </c>
    </row>
    <row r="16" spans="1:12" customFormat="false">
      <c r="A16" t="s">
        <v>362</v>
      </c>
      <c r="B16">
        <f>Q!C200</f>
        <v>3.41</v>
      </c>
      <c r="C16">
        <f>Q!D200</f>
        <v>3.41</v>
      </c>
      <c r="D16">
        <f>Q!E200</f>
        <v>3.4864999999999999</v>
      </c>
      <c r="E16">
        <f>Q!F200</f>
        <v>3.4569999999999999</v>
      </c>
      <c r="F16">
        <f>Q!G200</f>
        <v>3.3941769476797323</v>
      </c>
      <c r="G16">
        <f>Q!H200</f>
        <v>3.4095900000000099</v>
      </c>
      <c r="H16">
        <f>Q!I200</f>
        <v>3.4047553373259101</v>
      </c>
      <c r="I16">
        <f>Q!M200</f>
        <v>3.3864963988636401</v>
      </c>
      <c r="J16">
        <f>Q!N200</f>
        <v>3.41</v>
      </c>
      <c r="K16">
        <f>Q!O200</f>
        <v>3.41</v>
      </c>
      <c r="L16" t="str">
        <f>Q!Q200</f>
        <v/>
      </c>
    </row>
    <row r="17" spans="1:12" customFormat="false">
      <c r="A17" t="s">
        <v>363</v>
      </c>
      <c r="B17">
        <f>Q!C201</f>
        <v>2.31</v>
      </c>
      <c r="C17">
        <f>Q!D201</f>
        <v>2.31</v>
      </c>
      <c r="D17">
        <f>Q!E201</f>
        <v>2.3597999999999999</v>
      </c>
      <c r="E17">
        <f>Q!F201</f>
        <v>2.3370000000000002</v>
      </c>
      <c r="F17">
        <f>Q!G201</f>
        <v>2.3032699024559991</v>
      </c>
      <c r="G17">
        <f>Q!H201</f>
        <v>2.3157799999999802</v>
      </c>
      <c r="H17">
        <f>Q!I201</f>
        <v>2.3053574539341302</v>
      </c>
      <c r="I17">
        <f>Q!M201</f>
        <v>2.2943852185370899</v>
      </c>
      <c r="J17">
        <f>Q!N201</f>
        <v>2.31</v>
      </c>
      <c r="K17">
        <f>Q!O201</f>
        <v>2.31</v>
      </c>
      <c r="L17" t="str">
        <f>Q!Q201</f>
        <v/>
      </c>
    </row>
    <row r="18" spans="1:12" customFormat="false">
      <c r="A18" t="s">
        <v>364</v>
      </c>
      <c r="B18">
        <f>Q!C202</f>
        <v>3.62</v>
      </c>
      <c r="C18">
        <f>Q!D202</f>
        <v>3.61</v>
      </c>
      <c r="D18">
        <f>Q!E202</f>
        <v>3.6677</v>
      </c>
      <c r="E18">
        <f>Q!F202</f>
        <v>3.7080000000000002</v>
      </c>
      <c r="F18">
        <f>Q!G202</f>
        <v>3.6470869932538577</v>
      </c>
      <c r="G18">
        <f>Q!H202</f>
        <v>3.61016</v>
      </c>
      <c r="H18">
        <f>Q!I202</f>
        <v>3.6101593374723899</v>
      </c>
      <c r="I18">
        <f>Q!M202</f>
        <v>3.6206138155861001</v>
      </c>
      <c r="J18">
        <f>Q!N202</f>
        <v>3.62</v>
      </c>
      <c r="K18">
        <f>Q!O202</f>
        <v>3.62</v>
      </c>
      <c r="L18" t="str">
        <f>Q!Q202</f>
        <v/>
      </c>
    </row>
    <row r="19" spans="1:1" customFormat="false">
      <c r="A19" t="str">
        <f>Q!B203</f>
        <v>(Max - Min)/Mean COP</v>
      </c>
    </row>
    <row r="20" spans="2:12" customFormat="false">
      <c r="B20" t="str">
        <f>Q!C204</f>
        <v>CA-SIS</v>
      </c>
      <c r="C20" t="str">
        <f>Q!D204</f>
        <v>CLM2000</v>
      </c>
      <c r="D20" t="str">
        <f>Q!E204</f>
        <v>DOE21E</v>
      </c>
      <c r="E20" t="str">
        <f>Q!F204</f>
        <v>DOE21E</v>
      </c>
      <c r="F20" t="str">
        <f>Q!G204</f>
        <v>E+</v>
      </c>
      <c r="G20" t="str">
        <f>Q!H204</f>
        <v>TRN-id</v>
      </c>
      <c r="H20" t="str">
        <f>Q!I204</f>
        <v>TRN-re</v>
      </c>
      <c r="J20" t="str">
        <f>Q!N204</f>
        <v>Analytical</v>
      </c>
      <c r="L20" t="str">
        <f>YourData!$F$2</f>
        <v>Tested Program V1.2.3</v>
      </c>
    </row>
    <row r="21" spans="2:12" customFormat="false">
      <c r="B21" t="s">
        <v>829</v>
      </c>
      <c r="C21" t="s">
        <v>187</v>
      </c>
      <c r="D21" t="s">
        <v>189</v>
      </c>
      <c r="E21" t="s">
        <v>188</v>
      </c>
      <c r="F21" t="s">
        <v>387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365</v>
      </c>
      <c r="B22">
        <f>Q!C206</f>
        <v>0</v>
      </c>
      <c r="C22">
        <f>Q!D206</f>
        <v>8.3717036416901627E-4</v>
      </c>
      <c r="D22">
        <f>Q!E206</f>
        <v>1.5062294272547483E-3</v>
      </c>
      <c r="E22">
        <f>Q!F206</f>
        <v>1.2466712636305796E-3</v>
      </c>
      <c r="F22">
        <f>Q!G206</f>
        <v>2.6072134488801147E-3</v>
      </c>
      <c r="G22">
        <f>Q!H206</f>
        <v>0</v>
      </c>
      <c r="H22">
        <f>Q!I206</f>
        <v>0</v>
      </c>
      <c r="I22">
        <f>Q!M206</f>
        <v>0</v>
      </c>
      <c r="J22" t="str">
        <f>Q!N206</f>
        <v/>
      </c>
      <c r="K22">
        <f>Q!O206</f>
        <v>1.2552301255238033E-4</v>
      </c>
      <c r="L22" t="str">
        <f>Q!Q206</f>
        <v/>
      </c>
    </row>
    <row r="23" spans="1:12" customFormat="false">
      <c r="A23" t="s">
        <v>352</v>
      </c>
      <c r="B23">
        <f>Q!C207</f>
        <v>0</v>
      </c>
      <c r="C23">
        <f>Q!D207</f>
        <v>1.0472770795930623E-2</v>
      </c>
      <c r="D23">
        <f>Q!E207</f>
        <v>1.7378068171962624E-3</v>
      </c>
      <c r="E23">
        <f>Q!F207</f>
        <v>1.171431334622825E-3</v>
      </c>
      <c r="F23">
        <f>Q!G207</f>
        <v>2.773085255190981E-3</v>
      </c>
      <c r="G23">
        <f>Q!H207</f>
        <v>0</v>
      </c>
      <c r="H23">
        <f>Q!I207</f>
        <v>1.0591988786197744E-2</v>
      </c>
      <c r="I23">
        <f>Q!M207</f>
        <v>0</v>
      </c>
      <c r="J23" t="str">
        <f>Q!N207</f>
        <v/>
      </c>
      <c r="K23">
        <f>Q!O207</f>
        <v>3.8461538461540798E-4</v>
      </c>
      <c r="L23" t="str">
        <f>Q!Q207</f>
        <v/>
      </c>
    </row>
    <row r="24" spans="1:12" customFormat="false">
      <c r="A24" t="s">
        <v>353</v>
      </c>
      <c r="B24">
        <f>Q!C208</f>
        <v>0</v>
      </c>
      <c r="C24">
        <f>Q!D208</f>
        <v>3.6211699164345129E-3</v>
      </c>
      <c r="D24">
        <f>Q!E208</f>
        <v>7.9758432718113434E-4</v>
      </c>
      <c r="E24">
        <f>Q!F208</f>
        <v>1.1040574109853721E-3</v>
      </c>
      <c r="F24">
        <f>Q!G208</f>
        <v>2.7414562648977714E-3</v>
      </c>
      <c r="G24">
        <f>Q!H208</f>
        <v>0</v>
      </c>
      <c r="H24">
        <f>Q!I208</f>
        <v>1.2271106956412344E-2</v>
      </c>
      <c r="I24">
        <f>Q!M208</f>
        <v>0</v>
      </c>
      <c r="J24" t="str">
        <f>Q!N208</f>
        <v/>
      </c>
      <c r="K24">
        <f>Q!O208</f>
        <v>3.0640668523679694E-4</v>
      </c>
      <c r="L24" t="str">
        <f>Q!Q208</f>
        <v/>
      </c>
    </row>
    <row r="25" spans="1:12" customFormat="false">
      <c r="A25" t="s">
        <v>354</v>
      </c>
      <c r="B25">
        <f>Q!C209</f>
        <v>0</v>
      </c>
      <c r="C25">
        <f>Q!D209</f>
        <v>3.8239916186485048E-2</v>
      </c>
      <c r="D25">
        <f>Q!E209</f>
        <v>1.2602126366950213E-2</v>
      </c>
      <c r="E25">
        <f>Q!F209</f>
        <v>8.7045570916539309E-3</v>
      </c>
      <c r="F25">
        <f>Q!G209</f>
        <v>3.7428093596749753E-3</v>
      </c>
      <c r="G25">
        <f>Q!H209</f>
        <v>0</v>
      </c>
      <c r="H25">
        <f>Q!I209</f>
        <v>0.17198141493052979</v>
      </c>
      <c r="I25">
        <f>Q!M209</f>
        <v>0</v>
      </c>
      <c r="J25" t="str">
        <f>Q!N209</f>
        <v/>
      </c>
      <c r="K25">
        <f>Q!O209</f>
        <v>-5.2356020942402616E-5</v>
      </c>
      <c r="L25" t="str">
        <f>Q!Q209</f>
        <v/>
      </c>
    </row>
    <row r="26" spans="1:12" customFormat="false">
      <c r="A26" t="s">
        <v>355</v>
      </c>
      <c r="B26">
        <f>Q!C210</f>
        <v>0</v>
      </c>
      <c r="C26">
        <f>Q!D210</f>
        <v>5.5961960497439657E-2</v>
      </c>
      <c r="D26">
        <f>Q!E210</f>
        <v>1.0989348564371781E-2</v>
      </c>
      <c r="E26">
        <f>Q!F210</f>
        <v>1.8920812894183694E-2</v>
      </c>
      <c r="F26">
        <f>Q!G210</f>
        <v>3.8003933362935134E-3</v>
      </c>
      <c r="G26">
        <f>Q!H210</f>
        <v>0</v>
      </c>
      <c r="H26">
        <f>Q!I210</f>
        <v>0.20432642260621531</v>
      </c>
      <c r="I26">
        <f>Q!M210</f>
        <v>0</v>
      </c>
      <c r="J26" t="str">
        <f>Q!N210</f>
        <v/>
      </c>
      <c r="K26">
        <f>Q!O210</f>
        <v>3.6101083032406836E-5</v>
      </c>
      <c r="L26" t="str">
        <f>Q!Q210</f>
        <v/>
      </c>
    </row>
    <row r="27" spans="1:12" customFormat="false">
      <c r="A27" s="37" t="s">
        <v>356</v>
      </c>
      <c r="B27">
        <f>Q!C211</f>
        <v>2.7624309392264602E-3</v>
      </c>
      <c r="C27">
        <f>Q!D211</f>
        <v>2.75482093663906E-3</v>
      </c>
      <c r="D27">
        <f>Q!E211</f>
        <v>1.4673919563735088E-3</v>
      </c>
      <c r="E27">
        <f>Q!F211</f>
        <v>4.8648648648649288E-3</v>
      </c>
      <c r="F27">
        <f>Q!G211</f>
        <v>1.0553261204069667E-2</v>
      </c>
      <c r="G27">
        <f>Q!H211</f>
        <v>0</v>
      </c>
      <c r="H27">
        <f>Q!I211</f>
        <v>9.275937526151419E-3</v>
      </c>
      <c r="I27">
        <f>Q!M211</f>
        <v>0</v>
      </c>
      <c r="J27" t="str">
        <f>Q!N211</f>
        <v/>
      </c>
      <c r="K27">
        <f>Q!O211</f>
        <v>9.6418732782376881E-4</v>
      </c>
      <c r="L27" t="str">
        <f>Q!Q211</f>
        <v/>
      </c>
    </row>
    <row r="28" spans="1:12" customFormat="false">
      <c r="A28" s="37" t="s">
        <v>357</v>
      </c>
      <c r="B28">
        <f>Q!C212</f>
        <v>2.6041666666666114E-3</v>
      </c>
      <c r="C28">
        <f>Q!D212</f>
        <v>5.2083333333333382E-3</v>
      </c>
      <c r="D28">
        <f>Q!E212</f>
        <v>1.0614387707589845E-3</v>
      </c>
      <c r="E28">
        <f>Q!F212</f>
        <v>3.2911392405063039E-3</v>
      </c>
      <c r="F28">
        <f>Q!G212</f>
        <v>1.1024491225244236E-2</v>
      </c>
      <c r="G28">
        <f>Q!H212</f>
        <v>0</v>
      </c>
      <c r="H28">
        <f>Q!I212</f>
        <v>1.0192560945875367E-2</v>
      </c>
      <c r="I28">
        <f>Q!M212</f>
        <v>0</v>
      </c>
      <c r="J28" t="str">
        <f>Q!N212</f>
        <v/>
      </c>
      <c r="K28">
        <f>Q!O212</f>
        <v>2.6041666666663799E-4</v>
      </c>
      <c r="L28" t="str">
        <f>Q!Q212</f>
        <v/>
      </c>
    </row>
    <row r="29" spans="1:12" customFormat="false">
      <c r="A29" t="s">
        <v>358</v>
      </c>
      <c r="B29">
        <f>Q!C213</f>
        <v>1.027397260273966E-2</v>
      </c>
      <c r="C29">
        <f>Q!D213</f>
        <v>3.4246575342466545E-3</v>
      </c>
      <c r="D29">
        <f>Q!E213</f>
        <v>1.2002134580198639E-3</v>
      </c>
      <c r="E29">
        <f>Q!F213</f>
        <v>2.6798316970547006E-3</v>
      </c>
      <c r="F29">
        <f>Q!G213</f>
        <v>1.1921466864934066E-2</v>
      </c>
      <c r="G29">
        <f>Q!H213</f>
        <v>0</v>
      </c>
      <c r="H29">
        <f>Q!I213</f>
        <v>8.4429029948941588E-3</v>
      </c>
      <c r="I29">
        <f>Q!M213</f>
        <v>0</v>
      </c>
      <c r="J29" t="str">
        <f>Q!N213</f>
        <v/>
      </c>
      <c r="K29">
        <f>Q!O213</f>
        <v>3.0716723549477094E-4</v>
      </c>
      <c r="L29" t="str">
        <f>Q!Q213</f>
        <v/>
      </c>
    </row>
    <row r="30" spans="1:12" customFormat="false">
      <c r="A30" t="s">
        <v>359</v>
      </c>
      <c r="B30">
        <f>Q!C214</f>
        <v>0</v>
      </c>
      <c r="C30">
        <f>Q!D214</f>
        <v>5.8997050147492677E-3</v>
      </c>
      <c r="D30">
        <f>Q!E214</f>
        <v>2.146617087412434E-3</v>
      </c>
      <c r="E30">
        <f>Q!F214</f>
        <v>4.0264595916018955E-3</v>
      </c>
      <c r="F30">
        <f>Q!G214</f>
        <v>1.5182551632220669E-2</v>
      </c>
      <c r="G30">
        <f>Q!H214</f>
        <v>0</v>
      </c>
      <c r="H30">
        <f>Q!I214</f>
        <v>4.3443649198973172E-2</v>
      </c>
      <c r="I30">
        <f>Q!M214</f>
        <v>0</v>
      </c>
      <c r="J30" t="str">
        <f>Q!N214</f>
        <v/>
      </c>
      <c r="K30">
        <f>Q!O214</f>
        <v>2.6548672566375304E-4</v>
      </c>
      <c r="L30" t="str">
        <f>Q!Q214</f>
        <v/>
      </c>
    </row>
    <row r="31" spans="1:12" customFormat="false">
      <c r="A31" t="s">
        <v>360</v>
      </c>
      <c r="B31">
        <f>Q!C215</f>
        <v>4.9504950495048447E-3</v>
      </c>
      <c r="C31">
        <f>Q!D215</f>
        <v>2.4752475247524224E-3</v>
      </c>
      <c r="D31">
        <f>Q!E215</f>
        <v>2.3307330688998426E-3</v>
      </c>
      <c r="E31">
        <f>Q!F215</f>
        <v>9.6870342771981383E-3</v>
      </c>
      <c r="F31">
        <f>Q!G215</f>
        <v>2.9330604314412336E-2</v>
      </c>
      <c r="G31">
        <f>Q!H215</f>
        <v>0</v>
      </c>
      <c r="H31">
        <f>Q!I215</f>
        <v>1.1686614575430243E-2</v>
      </c>
      <c r="I31">
        <f>Q!M215</f>
        <v>0</v>
      </c>
      <c r="J31" t="str">
        <f>Q!N215</f>
        <v/>
      </c>
      <c r="K31">
        <f>Q!O215</f>
        <v>4.9504950495153978E-5</v>
      </c>
      <c r="L31" t="str">
        <f>Q!Q215</f>
        <v/>
      </c>
    </row>
    <row r="32" spans="1:12" customFormat="false">
      <c r="A32" t="s">
        <v>361</v>
      </c>
      <c r="B32">
        <f>Q!C216</f>
        <v>7.017543859649129E-3</v>
      </c>
      <c r="C32">
        <f>Q!D216</f>
        <v>3.5087719298246421E-3</v>
      </c>
      <c r="D32">
        <f>Q!E216</f>
        <v>2.3596681046479306E-3</v>
      </c>
      <c r="E32">
        <f>Q!F216</f>
        <v>1.0272636467351154E-2</v>
      </c>
      <c r="F32">
        <f>Q!G216</f>
        <v>3.4251659944408222E-2</v>
      </c>
      <c r="G32">
        <f>Q!H216</f>
        <v>0</v>
      </c>
      <c r="H32">
        <f>Q!I216</f>
        <v>9.107765527982729E-3</v>
      </c>
      <c r="I32">
        <f>Q!M216</f>
        <v>0</v>
      </c>
      <c r="J32" t="str">
        <f>Q!N216</f>
        <v/>
      </c>
      <c r="K32">
        <f>Q!O216</f>
        <v>1.7543859649128666E-4</v>
      </c>
      <c r="L32" t="str">
        <f>Q!Q216</f>
        <v/>
      </c>
    </row>
    <row r="33" spans="1:12" customFormat="false">
      <c r="A33" t="s">
        <v>362</v>
      </c>
      <c r="B33">
        <f>Q!C217</f>
        <v>0</v>
      </c>
      <c r="C33">
        <f>Q!D217</f>
        <v>2.3460410557184772E-2</v>
      </c>
      <c r="D33">
        <f>Q!E217</f>
        <v>7.1705148429656992E-3</v>
      </c>
      <c r="E33">
        <f>Q!F217</f>
        <v>1.8802429852473226E-2</v>
      </c>
      <c r="F33">
        <f>Q!G217</f>
        <v>3.9562611514274232E-2</v>
      </c>
      <c r="G33">
        <f>Q!H217</f>
        <v>0</v>
      </c>
      <c r="H33">
        <f>Q!I217</f>
        <v>0.10066333965302861</v>
      </c>
      <c r="I33">
        <f>Q!M217</f>
        <v>0</v>
      </c>
      <c r="J33" t="str">
        <f>Q!N217</f>
        <v/>
      </c>
      <c r="K33">
        <f>Q!O217</f>
        <v>-8.7976539589368005E-5</v>
      </c>
      <c r="L33" t="str">
        <f>Q!Q217</f>
        <v/>
      </c>
    </row>
    <row r="34" spans="1:12" customFormat="false">
      <c r="A34" t="s">
        <v>363</v>
      </c>
      <c r="B34">
        <f>Q!C218</f>
        <v>0</v>
      </c>
      <c r="C34">
        <f>Q!D218</f>
        <v>1.731601731601733E-2</v>
      </c>
      <c r="D34">
        <f>Q!E218</f>
        <v>7.8107763369777644E-3</v>
      </c>
      <c r="E34">
        <f>Q!F218</f>
        <v>1.6688061617458151E-2</v>
      </c>
      <c r="F34">
        <f>Q!G218</f>
        <v>4.3389019274854841E-2</v>
      </c>
      <c r="G34">
        <f>Q!H218</f>
        <v>0</v>
      </c>
      <c r="H34">
        <f>Q!I218</f>
        <v>8.6060087584807474E-2</v>
      </c>
      <c r="I34">
        <f>Q!M218</f>
        <v>0</v>
      </c>
      <c r="J34" t="str">
        <f>Q!N218</f>
        <v/>
      </c>
      <c r="K34">
        <f>Q!O218</f>
        <v>1.2987012987001944E-4</v>
      </c>
      <c r="L34" t="str">
        <f>Q!Q218</f>
        <v/>
      </c>
    </row>
    <row r="35" spans="1:12" customFormat="false">
      <c r="A35" t="s">
        <v>364</v>
      </c>
      <c r="B35">
        <f>Q!C219</f>
        <v>5.5248618784530436E-3</v>
      </c>
      <c r="C35">
        <f>Q!D219</f>
        <v>0</v>
      </c>
      <c r="D35">
        <f>Q!E219</f>
        <v>-1.2839108978446828E-5</v>
      </c>
      <c r="E35">
        <f>Q!F219</f>
        <v>5.1240560949299156E-3</v>
      </c>
      <c r="F35">
        <f>Q!G219</f>
        <v>1.1968005828199766E-2</v>
      </c>
      <c r="G35">
        <f>Q!H219</f>
        <v>0</v>
      </c>
      <c r="H35">
        <f>Q!I219</f>
        <v>0</v>
      </c>
      <c r="I35">
        <f>Q!M219</f>
        <v>0</v>
      </c>
      <c r="J35" t="str">
        <f>Q!N219</f>
        <v/>
      </c>
      <c r="K35">
        <f>Q!O219</f>
        <v>8.2872928176847788E-5</v>
      </c>
      <c r="L35" t="str">
        <f>Q!Q219</f>
        <v/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6" enableFormatConditionsCalculation="false"/>
  <dimension ref="A1:L140"/>
  <sheetViews>
    <sheetView workbookViewId="0">
      <selection activeCell="A51" sqref="A51"/>
    </sheetView>
  </sheetViews>
  <sheetFormatPr baseColWidth="10" defaultColWidth="8.7109375" defaultRowHeight="15"/>
  <cols>
    <col min="1" max="1" width="27.140625" customWidth="1"/>
  </cols>
  <sheetData>
    <row r="1" spans="1:1" customFormat="false">
      <c r="A1" t="str">
        <f>Q!BU77</f>
        <v>Zone Loads: Total, Sensible, and Latent</v>
      </c>
    </row>
    <row r="2" spans="1:1" customFormat="false">
      <c r="A2" t="str">
        <f>Q!BU78</f>
        <v>Zone Load, Total (kWh,thermal)</v>
      </c>
    </row>
    <row r="3" spans="1:12" customFormat="false">
      <c r="A3">
        <f>Q!BU79</f>
        <v>0</v>
      </c>
      <c r="B3" t="str">
        <f>Q!BV79</f>
        <v>CA-SIS</v>
      </c>
      <c r="C3" t="str">
        <f>Q!BW79</f>
        <v>CLM2000</v>
      </c>
      <c r="D3" t="str">
        <f>Q!BX79</f>
        <v>DOE21E</v>
      </c>
      <c r="E3" t="str">
        <f>Q!BY79</f>
        <v>DOE21E</v>
      </c>
      <c r="F3" t="str">
        <f>Q!BZ79</f>
        <v>E+</v>
      </c>
      <c r="G3" t="str">
        <f>Q!CA79</f>
        <v>TRN-id</v>
      </c>
      <c r="H3" t="str">
        <f>Q!CB79</f>
        <v>TRN-re</v>
      </c>
      <c r="J3" t="str">
        <f>Q!CG79</f>
        <v>Analytical</v>
      </c>
      <c r="L3" t="str">
        <f>YourData!$F$2</f>
        <v>Tested Program V1.2.3</v>
      </c>
    </row>
    <row r="4" spans="2:12" customFormat="false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365</v>
      </c>
      <c r="B5">
        <f>Q!BV81</f>
        <v>3656</v>
      </c>
      <c r="C5">
        <f>Q!BW81</f>
        <v>3656</v>
      </c>
      <c r="D5">
        <f>Q!BX81</f>
        <v>3654.42</v>
      </c>
      <c r="E5">
        <f>Q!BY81</f>
        <v>3655.3341148886284</v>
      </c>
      <c r="F5">
        <f>Q!BZ81</f>
        <v>3654.1271522222223</v>
      </c>
      <c r="G5">
        <f>Q!CA81</f>
        <v>3656.08319999996</v>
      </c>
      <c r="H5">
        <f>Q!CB81</f>
        <v>3655.58591999997</v>
      </c>
      <c r="I5">
        <f>Q!CF81</f>
        <v>3656.3062334707602</v>
      </c>
      <c r="J5">
        <f>Q!CG81</f>
        <v>3656.3</v>
      </c>
      <c r="K5">
        <f>Q!CH81</f>
        <v>3656.3</v>
      </c>
      <c r="L5" t="str">
        <f>Q!CJ81</f>
        <v/>
      </c>
    </row>
    <row r="6" spans="1:12" customFormat="false">
      <c r="A6" t="s">
        <v>352</v>
      </c>
      <c r="B6">
        <f>Q!BV82</f>
        <v>3637</v>
      </c>
      <c r="C6">
        <f>Q!BW82</f>
        <v>3637</v>
      </c>
      <c r="D6">
        <f>Q!BX82</f>
        <v>3635.6010000000001</v>
      </c>
      <c r="E6">
        <f>Q!BY82</f>
        <v>3636.5767878077377</v>
      </c>
      <c r="F6">
        <f>Q!BZ82</f>
        <v>3635.5344833333334</v>
      </c>
      <c r="G6">
        <f>Q!CA82</f>
        <v>3636.9244799999501</v>
      </c>
      <c r="H6">
        <f>Q!CB82</f>
        <v>3636.55339</v>
      </c>
      <c r="I6">
        <f>Q!CF82</f>
        <v>3637.1128926604802</v>
      </c>
      <c r="J6">
        <f>Q!CG82</f>
        <v>3637.1</v>
      </c>
      <c r="K6">
        <f>Q!CH82</f>
        <v>3637.1</v>
      </c>
      <c r="L6" t="str">
        <f>Q!CJ82</f>
        <v/>
      </c>
    </row>
    <row r="7" spans="1:12" customFormat="false">
      <c r="A7" t="s">
        <v>353</v>
      </c>
      <c r="B7">
        <f>Q!BV83</f>
        <v>3632</v>
      </c>
      <c r="C7">
        <f>Q!BW83</f>
        <v>3632</v>
      </c>
      <c r="D7">
        <f>Q!BX83</f>
        <v>3630.4720000000002</v>
      </c>
      <c r="E7">
        <f>Q!BY83</f>
        <v>3631.594372801876</v>
      </c>
      <c r="F7">
        <f>Q!BZ83</f>
        <v>3630.5353061111114</v>
      </c>
      <c r="G7">
        <f>Q!CA83</f>
        <v>3631.7567999999501</v>
      </c>
      <c r="H7">
        <f>Q!CB83</f>
        <v>3631.3216200000002</v>
      </c>
      <c r="I7">
        <f>Q!CF83</f>
        <v>3631.9892953835902</v>
      </c>
      <c r="J7">
        <f>Q!CG83</f>
        <v>3631.9</v>
      </c>
      <c r="K7">
        <f>Q!CH83</f>
        <v>3631.9</v>
      </c>
      <c r="L7" t="str">
        <f>Q!CJ83</f>
        <v/>
      </c>
    </row>
    <row r="8" spans="1:12" customFormat="false">
      <c r="A8" t="s">
        <v>354</v>
      </c>
      <c r="B8">
        <f>Q!BV84</f>
        <v>209</v>
      </c>
      <c r="C8">
        <f>Q!BW84</f>
        <v>209</v>
      </c>
      <c r="D8">
        <f>Q!BX84</f>
        <v>207.34399999999999</v>
      </c>
      <c r="E8">
        <f>Q!BY84</f>
        <v>207.50293083235638</v>
      </c>
      <c r="F8">
        <f>Q!BZ84</f>
        <v>206.74753944444444</v>
      </c>
      <c r="G8">
        <f>Q!CA84</f>
        <v>208.725215999997</v>
      </c>
      <c r="H8">
        <f>Q!CB84</f>
        <v>209.371025</v>
      </c>
      <c r="I8">
        <f>Q!CF84</f>
        <v>208.94623347075699</v>
      </c>
      <c r="J8">
        <f>Q!CG84</f>
        <v>209</v>
      </c>
      <c r="K8">
        <f>Q!CH84</f>
        <v>209</v>
      </c>
      <c r="L8" t="str">
        <f>Q!CJ84</f>
        <v/>
      </c>
    </row>
    <row r="9" spans="1:12" customFormat="false">
      <c r="A9" t="s">
        <v>355</v>
      </c>
      <c r="B9">
        <f>Q!BV85</f>
        <v>190</v>
      </c>
      <c r="C9">
        <f>Q!BW85</f>
        <v>190</v>
      </c>
      <c r="D9">
        <f>Q!BX85</f>
        <v>188.50299999999999</v>
      </c>
      <c r="E9">
        <f>Q!BY85</f>
        <v>188.45252051582651</v>
      </c>
      <c r="F9">
        <f>Q!BZ85</f>
        <v>188.18317405555558</v>
      </c>
      <c r="G9">
        <f>Q!CA85</f>
        <v>189.56515200000101</v>
      </c>
      <c r="H9">
        <f>Q!CB85</f>
        <v>190.35797199999999</v>
      </c>
      <c r="I9">
        <f>Q!CF85</f>
        <v>189.75289266048</v>
      </c>
      <c r="J9">
        <f>Q!CG85</f>
        <v>189.7</v>
      </c>
      <c r="K9">
        <f>Q!CH85</f>
        <v>189.7</v>
      </c>
      <c r="L9" t="str">
        <f>Q!CJ85</f>
        <v/>
      </c>
    </row>
    <row r="10" spans="1:12" customFormat="false">
      <c r="A10" s="37" t="s">
        <v>356</v>
      </c>
      <c r="B10">
        <f>Q!BV86</f>
        <v>4376</v>
      </c>
      <c r="C10">
        <f>Q!BW86</f>
        <v>4376</v>
      </c>
      <c r="D10">
        <f>Q!BX86</f>
        <v>4374.8010000000004</v>
      </c>
      <c r="E10">
        <f>Q!BY86</f>
        <v>4376.0257913247369</v>
      </c>
      <c r="F10">
        <f>Q!BZ86</f>
        <v>4374.7467583333328</v>
      </c>
      <c r="G10">
        <f>Q!CA86</f>
        <v>4376.1244800000504</v>
      </c>
      <c r="H10">
        <f>Q!CB86</f>
        <v>4375.5775000000103</v>
      </c>
      <c r="I10">
        <f>Q!CF86</f>
        <v>4376.3128926604804</v>
      </c>
      <c r="J10">
        <f>Q!CG86</f>
        <v>4376.3</v>
      </c>
      <c r="K10">
        <f>Q!CH86</f>
        <v>4376.3</v>
      </c>
      <c r="L10" t="str">
        <f>Q!CJ86</f>
        <v/>
      </c>
    </row>
    <row r="11" spans="1:12" customFormat="false">
      <c r="A11" s="37" t="s">
        <v>357</v>
      </c>
      <c r="B11">
        <f>Q!BV87</f>
        <v>4371</v>
      </c>
      <c r="C11">
        <f>Q!BW87</f>
        <v>4371</v>
      </c>
      <c r="D11">
        <f>Q!BX87</f>
        <v>4369.652</v>
      </c>
      <c r="E11">
        <f>Q!BY87</f>
        <v>4371.0433763188748</v>
      </c>
      <c r="F11">
        <f>Q!BZ87</f>
        <v>4369.7195533333334</v>
      </c>
      <c r="G11">
        <f>Q!CA87</f>
        <v>4370.9567999999399</v>
      </c>
      <c r="H11">
        <f>Q!CB87</f>
        <v>4370.6181399999896</v>
      </c>
      <c r="I11">
        <f>Q!CF87</f>
        <v>4371.1892953835904</v>
      </c>
      <c r="J11">
        <f>Q!CG87</f>
        <v>4371.1000000000004</v>
      </c>
      <c r="K11">
        <f>Q!CH87</f>
        <v>4371.1000000000004</v>
      </c>
      <c r="L11" t="str">
        <f>Q!CJ87</f>
        <v/>
      </c>
    </row>
    <row r="12" spans="1:12" customFormat="false">
      <c r="A12" t="s">
        <v>358</v>
      </c>
      <c r="B12">
        <f>Q!BV88</f>
        <v>4388</v>
      </c>
      <c r="C12">
        <f>Q!BW88</f>
        <v>4388</v>
      </c>
      <c r="D12">
        <f>Q!BX88</f>
        <v>4386.0709999999999</v>
      </c>
      <c r="E12">
        <f>Q!BY88</f>
        <v>4387.4560375146539</v>
      </c>
      <c r="F12">
        <f>Q!BZ88</f>
        <v>4385.9247822222223</v>
      </c>
      <c r="G12">
        <f>Q!CA88</f>
        <v>4387.7097599999697</v>
      </c>
      <c r="H12">
        <f>Q!CB88</f>
        <v>4387.1605199999804</v>
      </c>
      <c r="I12">
        <f>Q!CF88</f>
        <v>4387.8381081080397</v>
      </c>
      <c r="J12">
        <f>Q!CG88</f>
        <v>4387.8999999999996</v>
      </c>
      <c r="K12">
        <f>Q!CH88</f>
        <v>4387.8999999999996</v>
      </c>
      <c r="L12" t="str">
        <f>Q!CJ88</f>
        <v/>
      </c>
    </row>
    <row r="13" spans="1:12" customFormat="false">
      <c r="A13" t="s">
        <v>359</v>
      </c>
      <c r="B13">
        <f>Q!BV89</f>
        <v>2159</v>
      </c>
      <c r="C13">
        <f>Q!BW89</f>
        <v>2159</v>
      </c>
      <c r="D13">
        <f>Q!BX89</f>
        <v>2157.3510000000001</v>
      </c>
      <c r="E13">
        <f>Q!BY89</f>
        <v>2157.9718640093788</v>
      </c>
      <c r="F13">
        <f>Q!BZ89</f>
        <v>2157.1387694444447</v>
      </c>
      <c r="G13">
        <f>Q!CA89</f>
        <v>2158.52447999999</v>
      </c>
      <c r="H13">
        <f>Q!CB89</f>
        <v>2158.6210299999998</v>
      </c>
      <c r="I13">
        <f>Q!CF89</f>
        <v>2158.7128926604801</v>
      </c>
      <c r="J13">
        <f>Q!CG89</f>
        <v>2158.6999999999998</v>
      </c>
      <c r="K13">
        <f>Q!CH89</f>
        <v>2158.6999999999998</v>
      </c>
      <c r="L13" t="str">
        <f>Q!CJ89</f>
        <v/>
      </c>
    </row>
    <row r="14" spans="1:12" customFormat="false">
      <c r="A14" t="s">
        <v>360</v>
      </c>
      <c r="B14">
        <f>Q!BV90</f>
        <v>4376</v>
      </c>
      <c r="C14">
        <f>Q!BW90</f>
        <v>4376</v>
      </c>
      <c r="D14">
        <f>Q!BX90</f>
        <v>4374.8519999999999</v>
      </c>
      <c r="E14">
        <f>Q!BY90</f>
        <v>4376.025791324736</v>
      </c>
      <c r="F14">
        <f>Q!BZ90</f>
        <v>4374.7388886111112</v>
      </c>
      <c r="G14">
        <f>Q!CA90</f>
        <v>4376.1244800000504</v>
      </c>
      <c r="H14">
        <f>Q!CB90</f>
        <v>4375.9706799999803</v>
      </c>
      <c r="I14">
        <f>Q!CF90</f>
        <v>4376.3128926604804</v>
      </c>
      <c r="J14">
        <f>Q!CG90</f>
        <v>4376.3</v>
      </c>
      <c r="K14">
        <f>Q!CH90</f>
        <v>4376.3</v>
      </c>
      <c r="L14" t="str">
        <f>Q!CJ90</f>
        <v/>
      </c>
    </row>
    <row r="15" spans="1:12" customFormat="false">
      <c r="A15" t="s">
        <v>361</v>
      </c>
      <c r="B15">
        <f>Q!BV91</f>
        <v>4396</v>
      </c>
      <c r="C15">
        <f>Q!BW91</f>
        <v>4396</v>
      </c>
      <c r="D15">
        <f>Q!BX91</f>
        <v>4393.6490000000003</v>
      </c>
      <c r="E15">
        <f>Q!BY91</f>
        <v>4394.7831184056276</v>
      </c>
      <c r="F15">
        <f>Q!BZ91</f>
        <v>4393.3106761111112</v>
      </c>
      <c r="G15">
        <f>Q!CA91</f>
        <v>4395.2831999999598</v>
      </c>
      <c r="H15">
        <f>Q!CB91</f>
        <v>4395.0924600000099</v>
      </c>
      <c r="I15">
        <f>Q!CF91</f>
        <v>4395.50623347076</v>
      </c>
      <c r="J15">
        <f>Q!CG91</f>
        <v>4395.5</v>
      </c>
      <c r="K15">
        <f>Q!CH91</f>
        <v>4395.5</v>
      </c>
      <c r="L15" t="str">
        <f>Q!CJ91</f>
        <v/>
      </c>
    </row>
    <row r="16" spans="1:12" customFormat="false">
      <c r="A16" t="s">
        <v>362</v>
      </c>
      <c r="B16">
        <f>Q!BV92</f>
        <v>557</v>
      </c>
      <c r="C16">
        <f>Q!BW92</f>
        <v>559</v>
      </c>
      <c r="D16">
        <f>Q!BX92</f>
        <v>558.09</v>
      </c>
      <c r="E16">
        <f>Q!BY92</f>
        <v>558.03048065650648</v>
      </c>
      <c r="F16">
        <f>Q!BZ92</f>
        <v>557.78129686111106</v>
      </c>
      <c r="G16">
        <f>Q!CA92</f>
        <v>559.16515199999606</v>
      </c>
      <c r="H16">
        <f>Q!CB92</f>
        <v>559.45582400000001</v>
      </c>
      <c r="I16">
        <f>Q!CF92</f>
        <v>559.35289266048005</v>
      </c>
      <c r="J16">
        <f>Q!CG92</f>
        <v>559.29999999999995</v>
      </c>
      <c r="K16">
        <f>Q!CH92</f>
        <v>559.29999999999995</v>
      </c>
      <c r="L16" t="str">
        <f>Q!CJ92</f>
        <v/>
      </c>
    </row>
    <row r="17" spans="1:12" customFormat="false">
      <c r="A17" t="s">
        <v>363</v>
      </c>
      <c r="B17">
        <f>Q!BV93</f>
        <v>576</v>
      </c>
      <c r="C17">
        <f>Q!BW93</f>
        <v>579</v>
      </c>
      <c r="D17">
        <f>Q!BX93</f>
        <v>576.92600000000004</v>
      </c>
      <c r="E17">
        <f>Q!BY93</f>
        <v>577.08089097303639</v>
      </c>
      <c r="F17">
        <f>Q!BZ93</f>
        <v>576.34699805555556</v>
      </c>
      <c r="G17">
        <f>Q!CA93</f>
        <v>578.32521600000496</v>
      </c>
      <c r="H17">
        <f>Q!CB93</f>
        <v>578.54203900000095</v>
      </c>
      <c r="I17">
        <f>Q!CF93</f>
        <v>578.54623347075699</v>
      </c>
      <c r="J17">
        <f>Q!CG93</f>
        <v>578.6</v>
      </c>
      <c r="K17">
        <f>Q!CH93</f>
        <v>578.6</v>
      </c>
      <c r="L17" t="str">
        <f>Q!CJ93</f>
        <v/>
      </c>
    </row>
    <row r="18" spans="1:12" customFormat="false">
      <c r="A18" t="s">
        <v>364</v>
      </c>
      <c r="B18">
        <f>Q!BV94</f>
        <v>5343</v>
      </c>
      <c r="C18">
        <f>Q!BW94</f>
        <v>5283</v>
      </c>
      <c r="D18">
        <f>Q!BX94</f>
        <v>5341.5259999999998</v>
      </c>
      <c r="E18">
        <f>Q!BY94</f>
        <v>5342.9073856975383</v>
      </c>
      <c r="F18">
        <f>Q!BZ94</f>
        <v>5341.503387222222</v>
      </c>
      <c r="G18">
        <f>Q!CA94</f>
        <v>5343.0047999999297</v>
      </c>
      <c r="H18">
        <f>Q!CB94</f>
        <v>5343.0047999999297</v>
      </c>
      <c r="I18">
        <f>Q!CF94</f>
        <v>5343.2549135542604</v>
      </c>
      <c r="J18">
        <f>Q!CG94</f>
        <v>5343.2</v>
      </c>
      <c r="K18">
        <f>Q!CH94</f>
        <v>5343.2</v>
      </c>
      <c r="L18" t="str">
        <f>Q!CJ94</f>
        <v/>
      </c>
    </row>
    <row r="19" spans="1:1" customFormat="false">
      <c r="A19" t="str">
        <f>Q!BU95</f>
        <v>Zone Load, Sensible (kWh,thermal)</v>
      </c>
    </row>
    <row r="20" spans="2:12" customFormat="false">
      <c r="B20" t="str">
        <f>Q!BV96</f>
        <v>CA-SIS</v>
      </c>
      <c r="C20" t="str">
        <f>Q!BW96</f>
        <v>CLM2000</v>
      </c>
      <c r="D20" t="str">
        <f>Q!BX96</f>
        <v>DOE21E</v>
      </c>
      <c r="E20" t="str">
        <f>Q!BY96</f>
        <v>DOE21E</v>
      </c>
      <c r="F20" t="str">
        <f>Q!BZ96</f>
        <v>E+</v>
      </c>
      <c r="G20" t="str">
        <f>Q!CA96</f>
        <v>TRN-id</v>
      </c>
      <c r="H20" t="str">
        <f>Q!CB96</f>
        <v>TRN-re</v>
      </c>
      <c r="J20" t="str">
        <f>Q!CG96</f>
        <v>Analytical</v>
      </c>
      <c r="L20" t="str">
        <f>YourData!$F$2</f>
        <v>Tested Program V1.2.3</v>
      </c>
    </row>
    <row r="21" spans="2:12" customFormat="false">
      <c r="B21" t="s">
        <v>829</v>
      </c>
      <c r="C21" t="s">
        <v>187</v>
      </c>
      <c r="D21" t="s">
        <v>189</v>
      </c>
      <c r="E21" t="s">
        <v>188</v>
      </c>
      <c r="F21" t="s">
        <v>387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 customFormat="false">
      <c r="A22" t="s">
        <v>365</v>
      </c>
      <c r="B22">
        <f>Q!BV98</f>
        <v>3656</v>
      </c>
      <c r="C22">
        <f>Q!BW98</f>
        <v>3656</v>
      </c>
      <c r="D22">
        <f>Q!BX98</f>
        <v>3654.42</v>
      </c>
      <c r="E22">
        <f>Q!BY98</f>
        <v>3655.3341148886284</v>
      </c>
      <c r="F22">
        <f>Q!BZ98</f>
        <v>3654.1271522222223</v>
      </c>
      <c r="G22">
        <f>Q!CA98</f>
        <v>3656.08319999996</v>
      </c>
      <c r="H22">
        <f>Q!CB98</f>
        <v>3655.58591999997</v>
      </c>
      <c r="I22">
        <f>Q!CF98</f>
        <v>3656.3062334707602</v>
      </c>
      <c r="J22">
        <f>Q!CG98</f>
        <v>3656.3</v>
      </c>
      <c r="K22">
        <f>Q!CH98</f>
        <v>3656.3</v>
      </c>
      <c r="L22" t="str">
        <f>Q!CJ98</f>
        <v/>
      </c>
    </row>
    <row r="23" spans="1:12" customFormat="false">
      <c r="A23" t="s">
        <v>352</v>
      </c>
      <c r="B23">
        <f>Q!BV99</f>
        <v>3637</v>
      </c>
      <c r="C23">
        <f>Q!BW99</f>
        <v>3637</v>
      </c>
      <c r="D23">
        <f>Q!BX99</f>
        <v>3635.6010000000001</v>
      </c>
      <c r="E23">
        <f>Q!BY99</f>
        <v>3636.5767878077377</v>
      </c>
      <c r="F23">
        <f>Q!BZ99</f>
        <v>3635.5344833333334</v>
      </c>
      <c r="G23">
        <f>Q!CA99</f>
        <v>3636.9244799999501</v>
      </c>
      <c r="H23">
        <f>Q!CB99</f>
        <v>3636.55339</v>
      </c>
      <c r="I23">
        <f>Q!CF99</f>
        <v>3637.1128926604802</v>
      </c>
      <c r="J23">
        <f>Q!CG99</f>
        <v>3637.1</v>
      </c>
      <c r="K23">
        <f>Q!CH99</f>
        <v>3637.1</v>
      </c>
      <c r="L23" t="str">
        <f>Q!CJ99</f>
        <v/>
      </c>
    </row>
    <row r="24" spans="1:12" customFormat="false">
      <c r="A24" t="s">
        <v>353</v>
      </c>
      <c r="B24">
        <f>Q!BV100</f>
        <v>3632</v>
      </c>
      <c r="C24">
        <f>Q!BW100</f>
        <v>3632</v>
      </c>
      <c r="D24">
        <f>Q!BX100</f>
        <v>3630.4720000000002</v>
      </c>
      <c r="E24">
        <f>Q!BY100</f>
        <v>3631.594372801876</v>
      </c>
      <c r="F24">
        <f>Q!BZ100</f>
        <v>3630.5353061111114</v>
      </c>
      <c r="G24">
        <f>Q!CA100</f>
        <v>3631.7567999999501</v>
      </c>
      <c r="H24">
        <f>Q!CB100</f>
        <v>3631.3216200000002</v>
      </c>
      <c r="I24">
        <f>Q!CF100</f>
        <v>3631.9892953835902</v>
      </c>
      <c r="J24">
        <f>Q!CG100</f>
        <v>3631.9</v>
      </c>
      <c r="K24">
        <f>Q!CH100</f>
        <v>3631.9</v>
      </c>
      <c r="L24" t="str">
        <f>Q!CJ100</f>
        <v/>
      </c>
    </row>
    <row r="25" spans="1:12" customFormat="false">
      <c r="A25" t="s">
        <v>354</v>
      </c>
      <c r="B25">
        <f>Q!BV101</f>
        <v>209</v>
      </c>
      <c r="C25">
        <f>Q!BW101</f>
        <v>209</v>
      </c>
      <c r="D25">
        <f>Q!BX101</f>
        <v>207.34399999999999</v>
      </c>
      <c r="E25">
        <f>Q!BY101</f>
        <v>207.50293083235638</v>
      </c>
      <c r="F25">
        <f>Q!BZ101</f>
        <v>206.74753944444444</v>
      </c>
      <c r="G25">
        <f>Q!CA101</f>
        <v>208.725215999997</v>
      </c>
      <c r="H25">
        <f>Q!CB101</f>
        <v>209.371025</v>
      </c>
      <c r="I25">
        <f>Q!CF101</f>
        <v>208.94623347075699</v>
      </c>
      <c r="J25">
        <f>Q!CG101</f>
        <v>209</v>
      </c>
      <c r="K25">
        <f>Q!CH101</f>
        <v>209</v>
      </c>
      <c r="L25" t="str">
        <f>Q!CJ101</f>
        <v/>
      </c>
    </row>
    <row r="26" spans="1:12" customFormat="false">
      <c r="A26" t="s">
        <v>355</v>
      </c>
      <c r="B26">
        <f>Q!BV102</f>
        <v>190</v>
      </c>
      <c r="C26">
        <f>Q!BW102</f>
        <v>190</v>
      </c>
      <c r="D26">
        <f>Q!BX102</f>
        <v>188.50299999999999</v>
      </c>
      <c r="E26">
        <f>Q!BY102</f>
        <v>188.45252051582651</v>
      </c>
      <c r="F26">
        <f>Q!BZ102</f>
        <v>188.18317405555558</v>
      </c>
      <c r="G26">
        <f>Q!CA102</f>
        <v>189.56515200000101</v>
      </c>
      <c r="H26">
        <f>Q!CB102</f>
        <v>190.35797199999999</v>
      </c>
      <c r="I26">
        <f>Q!CF102</f>
        <v>189.75289266048</v>
      </c>
      <c r="J26">
        <f>Q!CG102</f>
        <v>189.7</v>
      </c>
      <c r="K26">
        <f>Q!CH102</f>
        <v>189.7</v>
      </c>
      <c r="L26" t="str">
        <f>Q!CJ102</f>
        <v/>
      </c>
    </row>
    <row r="27" spans="1:12" customFormat="false">
      <c r="A27" s="37" t="s">
        <v>356</v>
      </c>
      <c r="B27">
        <f>Q!BV103</f>
        <v>3637</v>
      </c>
      <c r="C27">
        <f>Q!BW103</f>
        <v>3637</v>
      </c>
      <c r="D27">
        <f>Q!BX103</f>
        <v>3635.6010000000001</v>
      </c>
      <c r="E27">
        <f>Q!BY103</f>
        <v>3636.5767878077377</v>
      </c>
      <c r="F27">
        <f>Q!BZ103</f>
        <v>3635.5501183333331</v>
      </c>
      <c r="G27">
        <f>Q!CA103</f>
        <v>3636.9244799999501</v>
      </c>
      <c r="H27">
        <f>Q!CB103</f>
        <v>3636.3775000000001</v>
      </c>
      <c r="I27">
        <f>Q!CF103</f>
        <v>3637.1128926604802</v>
      </c>
      <c r="J27">
        <f>Q!CG103</f>
        <v>3637.1</v>
      </c>
      <c r="K27">
        <f>Q!CH103</f>
        <v>3637.1</v>
      </c>
      <c r="L27" t="str">
        <f>Q!CJ103</f>
        <v/>
      </c>
    </row>
    <row r="28" spans="1:12" customFormat="false">
      <c r="A28" s="37" t="s">
        <v>357</v>
      </c>
      <c r="B28">
        <f>Q!BV104</f>
        <v>3632</v>
      </c>
      <c r="C28">
        <f>Q!BW104</f>
        <v>3632</v>
      </c>
      <c r="D28">
        <f>Q!BX104</f>
        <v>3630.4520000000002</v>
      </c>
      <c r="E28">
        <f>Q!BY104</f>
        <v>3631.594372801876</v>
      </c>
      <c r="F28">
        <f>Q!BZ104</f>
        <v>3630.5229133333337</v>
      </c>
      <c r="G28">
        <f>Q!CA104</f>
        <v>3631.7567999999501</v>
      </c>
      <c r="H28">
        <f>Q!CB104</f>
        <v>3631.4181400000002</v>
      </c>
      <c r="I28">
        <f>Q!CF104</f>
        <v>3631.9892953835902</v>
      </c>
      <c r="J28">
        <f>Q!CG104</f>
        <v>3631.9</v>
      </c>
      <c r="K28">
        <f>Q!CH104</f>
        <v>3631.9</v>
      </c>
      <c r="L28" t="str">
        <f>Q!CJ104</f>
        <v/>
      </c>
    </row>
    <row r="29" spans="1:12" customFormat="false">
      <c r="A29" t="s">
        <v>358</v>
      </c>
      <c r="B29">
        <f>Q!BV105</f>
        <v>3649</v>
      </c>
      <c r="C29">
        <f>Q!BW105</f>
        <v>3649</v>
      </c>
      <c r="D29">
        <f>Q!BX105</f>
        <v>3646.8710000000001</v>
      </c>
      <c r="E29">
        <f>Q!BY105</f>
        <v>3648.0070339976555</v>
      </c>
      <c r="F29">
        <f>Q!BZ105</f>
        <v>3646.7281422222222</v>
      </c>
      <c r="G29">
        <f>Q!CA105</f>
        <v>3648.5097599999699</v>
      </c>
      <c r="H29">
        <f>Q!CB105</f>
        <v>3647.9605199999801</v>
      </c>
      <c r="I29">
        <f>Q!CF105</f>
        <v>3648.6381081080399</v>
      </c>
      <c r="J29">
        <f>Q!CG105</f>
        <v>3648.7</v>
      </c>
      <c r="K29">
        <f>Q!CH105</f>
        <v>3648.7</v>
      </c>
      <c r="L29" t="str">
        <f>Q!CJ105</f>
        <v/>
      </c>
    </row>
    <row r="30" spans="1:12" customFormat="false">
      <c r="A30" t="s">
        <v>359</v>
      </c>
      <c r="B30">
        <f>Q!BV106</f>
        <v>1420</v>
      </c>
      <c r="C30">
        <f>Q!BW106</f>
        <v>1420</v>
      </c>
      <c r="D30">
        <f>Q!BX106</f>
        <v>1418.1510000000001</v>
      </c>
      <c r="E30">
        <f>Q!BY106</f>
        <v>1418.5228604923798</v>
      </c>
      <c r="F30">
        <f>Q!BZ106</f>
        <v>1417.9387694444445</v>
      </c>
      <c r="G30">
        <f>Q!CA106</f>
        <v>1419.32448000001</v>
      </c>
      <c r="H30">
        <f>Q!CB106</f>
        <v>1419.42102999999</v>
      </c>
      <c r="I30">
        <f>Q!CF106</f>
        <v>1419.51289266048</v>
      </c>
      <c r="J30">
        <f>Q!CG106</f>
        <v>1419.5</v>
      </c>
      <c r="K30">
        <f>Q!CH106</f>
        <v>1419.5</v>
      </c>
      <c r="L30" t="str">
        <f>Q!CJ106</f>
        <v/>
      </c>
    </row>
    <row r="31" spans="1:12" customFormat="false">
      <c r="A31" t="s">
        <v>360</v>
      </c>
      <c r="B31">
        <f>Q!BV107</f>
        <v>1420</v>
      </c>
      <c r="C31">
        <f>Q!BW107</f>
        <v>1420</v>
      </c>
      <c r="D31">
        <f>Q!BX107</f>
        <v>1418.0519999999999</v>
      </c>
      <c r="E31">
        <f>Q!BY107</f>
        <v>1418.5228604923798</v>
      </c>
      <c r="F31">
        <f>Q!BZ107</f>
        <v>1417.9523286111109</v>
      </c>
      <c r="G31">
        <f>Q!CA107</f>
        <v>1419.32448000001</v>
      </c>
      <c r="H31">
        <f>Q!CB107</f>
        <v>1419.1706799999899</v>
      </c>
      <c r="I31">
        <f>Q!CF107</f>
        <v>1419.51289266048</v>
      </c>
      <c r="J31">
        <f>Q!CG107</f>
        <v>1419.5</v>
      </c>
      <c r="K31">
        <f>Q!CH107</f>
        <v>1419.5</v>
      </c>
      <c r="L31" t="str">
        <f>Q!CJ107</f>
        <v/>
      </c>
    </row>
    <row r="32" spans="1:12" customFormat="false">
      <c r="A32" t="s">
        <v>361</v>
      </c>
      <c r="B32">
        <f>Q!BV108</f>
        <v>1439</v>
      </c>
      <c r="C32">
        <f>Q!BW108</f>
        <v>1439</v>
      </c>
      <c r="D32">
        <f>Q!BX108</f>
        <v>1436.8489999999999</v>
      </c>
      <c r="E32">
        <f>Q!BY108</f>
        <v>1437.280187573271</v>
      </c>
      <c r="F32">
        <f>Q!BZ108</f>
        <v>1436.5241161111112</v>
      </c>
      <c r="G32">
        <f>Q!CA108</f>
        <v>1438.4831999999799</v>
      </c>
      <c r="H32">
        <f>Q!CB108</f>
        <v>1438.2924599999899</v>
      </c>
      <c r="I32">
        <f>Q!CF108</f>
        <v>1438.70623347076</v>
      </c>
      <c r="J32">
        <f>Q!CG108</f>
        <v>1438.7</v>
      </c>
      <c r="K32">
        <f>Q!CH108</f>
        <v>1438.7</v>
      </c>
      <c r="L32" t="str">
        <f>Q!CJ108</f>
        <v/>
      </c>
    </row>
    <row r="33" spans="1:12" customFormat="false">
      <c r="A33" t="s">
        <v>362</v>
      </c>
      <c r="B33">
        <f>Q!BV109</f>
        <v>190</v>
      </c>
      <c r="C33">
        <f>Q!BW109</f>
        <v>190</v>
      </c>
      <c r="D33">
        <f>Q!BX109</f>
        <v>188.49</v>
      </c>
      <c r="E33">
        <f>Q!BY109</f>
        <v>188.45252051582651</v>
      </c>
      <c r="F33">
        <f>Q!BZ109</f>
        <v>188.18223019444443</v>
      </c>
      <c r="G33">
        <f>Q!CA109</f>
        <v>189.56515200000101</v>
      </c>
      <c r="H33">
        <f>Q!CB109</f>
        <v>189.85582400000001</v>
      </c>
      <c r="I33">
        <f>Q!CF109</f>
        <v>189.75289266048</v>
      </c>
      <c r="J33">
        <f>Q!CG109</f>
        <v>189.7</v>
      </c>
      <c r="K33">
        <f>Q!CH109</f>
        <v>189.7</v>
      </c>
      <c r="L33" t="str">
        <f>Q!CJ109</f>
        <v/>
      </c>
    </row>
    <row r="34" spans="1:12" customFormat="false">
      <c r="A34" t="s">
        <v>363</v>
      </c>
      <c r="B34">
        <f>Q!BV110</f>
        <v>209</v>
      </c>
      <c r="C34">
        <f>Q!BW110</f>
        <v>209</v>
      </c>
      <c r="D34">
        <f>Q!BX110</f>
        <v>207.32599999999999</v>
      </c>
      <c r="E34">
        <f>Q!BY110</f>
        <v>207.50293083235638</v>
      </c>
      <c r="F34">
        <f>Q!BZ110</f>
        <v>206.74793138888887</v>
      </c>
      <c r="G34">
        <f>Q!CA110</f>
        <v>208.725215999997</v>
      </c>
      <c r="H34">
        <f>Q!CB110</f>
        <v>208.94203899999999</v>
      </c>
      <c r="I34">
        <f>Q!CF110</f>
        <v>208.94623347075699</v>
      </c>
      <c r="J34">
        <f>Q!CG110</f>
        <v>209</v>
      </c>
      <c r="K34">
        <f>Q!CH110</f>
        <v>209</v>
      </c>
      <c r="L34" t="str">
        <f>Q!CJ110</f>
        <v/>
      </c>
    </row>
    <row r="35" spans="1:12" customFormat="false">
      <c r="A35" t="s">
        <v>364</v>
      </c>
      <c r="B35">
        <f>Q!BV111</f>
        <v>4122</v>
      </c>
      <c r="C35">
        <f>Q!BW111</f>
        <v>4062</v>
      </c>
      <c r="D35">
        <f>Q!BX111</f>
        <v>4120.5020000000004</v>
      </c>
      <c r="E35">
        <f>Q!BY111</f>
        <v>4121.6295427901523</v>
      </c>
      <c r="F35">
        <f>Q!BZ111</f>
        <v>4120.5210138888888</v>
      </c>
      <c r="G35">
        <f>Q!CA111</f>
        <v>4121.9807999999502</v>
      </c>
      <c r="H35">
        <f>Q!CB111</f>
        <v>4121.9807999999502</v>
      </c>
      <c r="I35">
        <f>Q!CF111</f>
        <v>4122.23091355427</v>
      </c>
      <c r="J35">
        <f>Q!CG111</f>
        <v>4122.2</v>
      </c>
      <c r="K35">
        <f>Q!CH111</f>
        <v>4122.2</v>
      </c>
      <c r="L35" t="str">
        <f>Q!CJ111</f>
        <v/>
      </c>
    </row>
    <row r="36" spans="1:1" customFormat="false">
      <c r="A36" t="str">
        <f>Q!BU112</f>
        <v>Zone Load, Latent (kWh,thermal)</v>
      </c>
    </row>
    <row r="37" spans="2:12" customFormat="false">
      <c r="B37" t="str">
        <f>Q!BV113</f>
        <v>CA-SIS</v>
      </c>
      <c r="C37" t="str">
        <f>Q!BW113</f>
        <v>CLM2000</v>
      </c>
      <c r="D37" t="str">
        <f>Q!BX113</f>
        <v>DOE21E</v>
      </c>
      <c r="E37" t="str">
        <f>Q!BY113</f>
        <v>DOE21E</v>
      </c>
      <c r="F37" t="str">
        <f>Q!BZ113</f>
        <v>E+</v>
      </c>
      <c r="G37" t="str">
        <f>Q!CA113</f>
        <v>TRN-id</v>
      </c>
      <c r="H37" t="str">
        <f>Q!CB113</f>
        <v>TRN-re</v>
      </c>
      <c r="J37" t="str">
        <f>Q!CG113</f>
        <v>Analytical</v>
      </c>
      <c r="L37" t="str">
        <f>YourData!$F$2</f>
        <v>Tested Program V1.2.3</v>
      </c>
    </row>
    <row r="38" spans="2:12" customFormat="false">
      <c r="B38" t="s">
        <v>829</v>
      </c>
      <c r="C38" t="s">
        <v>187</v>
      </c>
      <c r="D38" t="s">
        <v>189</v>
      </c>
      <c r="E38" t="s">
        <v>188</v>
      </c>
      <c r="F38" t="s">
        <v>387</v>
      </c>
      <c r="G38" t="s">
        <v>190</v>
      </c>
      <c r="H38" t="s">
        <v>191</v>
      </c>
      <c r="I38" t="s">
        <v>192</v>
      </c>
      <c r="J38" t="s">
        <v>193</v>
      </c>
      <c r="K38" t="s">
        <v>194</v>
      </c>
      <c r="L38" s="273" t="str">
        <f>YourData!$J$4&amp;"/"&amp;YourData!$J$8</f>
        <v>Tested Prg/Org</v>
      </c>
    </row>
    <row r="39" spans="1:12" customFormat="false">
      <c r="A39" t="s">
        <v>365</v>
      </c>
      <c r="B39">
        <f>Q!BV115</f>
        <v>0</v>
      </c>
      <c r="C39">
        <f>Q!BW115</f>
        <v>0</v>
      </c>
      <c r="D39">
        <f>Q!BX115</f>
        <v>0</v>
      </c>
      <c r="E39">
        <f>Q!BY115</f>
        <v>0</v>
      </c>
      <c r="F39">
        <f>Q!BZ115</f>
        <v>0</v>
      </c>
      <c r="G39">
        <f>Q!CA115</f>
        <v>0</v>
      </c>
      <c r="H39">
        <f>Q!CB115</f>
        <v>0</v>
      </c>
      <c r="I39">
        <f>Q!CF115</f>
        <v>0</v>
      </c>
      <c r="J39">
        <f>Q!CG115</f>
        <v>0</v>
      </c>
      <c r="K39">
        <f>Q!CH115</f>
        <v>0</v>
      </c>
      <c r="L39" t="str">
        <f>Q!CJ115</f>
        <v/>
      </c>
    </row>
    <row r="40" spans="1:12" customFormat="false">
      <c r="A40" t="s">
        <v>352</v>
      </c>
      <c r="B40">
        <f>Q!BV116</f>
        <v>0</v>
      </c>
      <c r="C40">
        <f>Q!BW116</f>
        <v>0</v>
      </c>
      <c r="D40">
        <f>Q!BX116</f>
        <v>0</v>
      </c>
      <c r="E40">
        <f>Q!BY116</f>
        <v>0</v>
      </c>
      <c r="F40">
        <f>Q!BZ116</f>
        <v>0</v>
      </c>
      <c r="G40">
        <f>Q!CA116</f>
        <v>0</v>
      </c>
      <c r="H40">
        <f>Q!CB116</f>
        <v>0</v>
      </c>
      <c r="I40">
        <f>Q!CF116</f>
        <v>0</v>
      </c>
      <c r="J40">
        <f>Q!CG116</f>
        <v>0</v>
      </c>
      <c r="K40">
        <f>Q!CH116</f>
        <v>0</v>
      </c>
      <c r="L40" t="str">
        <f>Q!CJ116</f>
        <v/>
      </c>
    </row>
    <row r="41" spans="1:12" customFormat="false">
      <c r="A41" t="s">
        <v>353</v>
      </c>
      <c r="B41">
        <f>Q!BV117</f>
        <v>0</v>
      </c>
      <c r="C41">
        <f>Q!BW117</f>
        <v>0</v>
      </c>
      <c r="D41">
        <f>Q!BX117</f>
        <v>0</v>
      </c>
      <c r="E41">
        <f>Q!BY117</f>
        <v>0</v>
      </c>
      <c r="F41">
        <f>Q!BZ117</f>
        <v>0</v>
      </c>
      <c r="G41">
        <f>Q!CA117</f>
        <v>0</v>
      </c>
      <c r="H41">
        <f>Q!CB117</f>
        <v>0</v>
      </c>
      <c r="I41">
        <f>Q!CF117</f>
        <v>0</v>
      </c>
      <c r="J41">
        <f>Q!CG117</f>
        <v>0</v>
      </c>
      <c r="K41">
        <f>Q!CH117</f>
        <v>0</v>
      </c>
      <c r="L41" t="str">
        <f>Q!CJ117</f>
        <v/>
      </c>
    </row>
    <row r="42" spans="1:12" customFormat="false">
      <c r="A42" t="s">
        <v>354</v>
      </c>
      <c r="B42">
        <f>Q!BV118</f>
        <v>0</v>
      </c>
      <c r="C42">
        <f>Q!BW118</f>
        <v>0</v>
      </c>
      <c r="D42">
        <f>Q!BX118</f>
        <v>0</v>
      </c>
      <c r="E42">
        <f>Q!BY118</f>
        <v>0</v>
      </c>
      <c r="F42">
        <f>Q!BZ118</f>
        <v>0</v>
      </c>
      <c r="G42">
        <f>Q!CA118</f>
        <v>0</v>
      </c>
      <c r="H42">
        <f>Q!CB118</f>
        <v>0</v>
      </c>
      <c r="I42">
        <f>Q!CF118</f>
        <v>0</v>
      </c>
      <c r="J42">
        <f>Q!CG118</f>
        <v>0</v>
      </c>
      <c r="K42">
        <f>Q!CH118</f>
        <v>0</v>
      </c>
      <c r="L42" t="str">
        <f>Q!CJ118</f>
        <v/>
      </c>
    </row>
    <row r="43" spans="1:12" customFormat="false">
      <c r="A43" t="s">
        <v>355</v>
      </c>
      <c r="B43">
        <f>Q!BV119</f>
        <v>0</v>
      </c>
      <c r="C43">
        <f>Q!BW119</f>
        <v>0</v>
      </c>
      <c r="D43">
        <f>Q!BX119</f>
        <v>0</v>
      </c>
      <c r="E43">
        <f>Q!BY119</f>
        <v>0</v>
      </c>
      <c r="F43">
        <f>Q!BZ119</f>
        <v>0</v>
      </c>
      <c r="G43">
        <f>Q!CA119</f>
        <v>0</v>
      </c>
      <c r="H43">
        <f>Q!CB119</f>
        <v>0</v>
      </c>
      <c r="I43">
        <f>Q!CF119</f>
        <v>0</v>
      </c>
      <c r="J43">
        <f>Q!CG119</f>
        <v>0</v>
      </c>
      <c r="K43">
        <f>Q!CH119</f>
        <v>0</v>
      </c>
      <c r="L43" t="str">
        <f>Q!CJ119</f>
        <v/>
      </c>
    </row>
    <row r="44" spans="1:12" customFormat="false">
      <c r="A44" s="37" t="s">
        <v>356</v>
      </c>
      <c r="B44">
        <f>Q!BV120</f>
        <v>739</v>
      </c>
      <c r="C44">
        <f>Q!BW120</f>
        <v>739</v>
      </c>
      <c r="D44">
        <f>Q!BX120</f>
        <v>739.2</v>
      </c>
      <c r="E44">
        <f>Q!BY120</f>
        <v>739.4490035169988</v>
      </c>
      <c r="F44">
        <f>Q!BZ120</f>
        <v>739.19664</v>
      </c>
      <c r="G44">
        <f>Q!CA120</f>
        <v>739.20000000000903</v>
      </c>
      <c r="H44">
        <f>Q!CB120</f>
        <v>739.20000000000903</v>
      </c>
      <c r="I44">
        <f>Q!CF120</f>
        <v>739.2</v>
      </c>
      <c r="J44">
        <f>Q!CG120</f>
        <v>739.2</v>
      </c>
      <c r="K44">
        <f>Q!CH120</f>
        <v>739.2</v>
      </c>
      <c r="L44" t="str">
        <f>Q!CJ120</f>
        <v/>
      </c>
    </row>
    <row r="45" spans="1:12" customFormat="false">
      <c r="A45" s="37" t="s">
        <v>357</v>
      </c>
      <c r="B45">
        <f>Q!BV121</f>
        <v>739</v>
      </c>
      <c r="C45">
        <f>Q!BW121</f>
        <v>739</v>
      </c>
      <c r="D45">
        <f>Q!BX121</f>
        <v>739.2</v>
      </c>
      <c r="E45">
        <f>Q!BY121</f>
        <v>739.4490035169988</v>
      </c>
      <c r="F45">
        <f>Q!BZ121</f>
        <v>739.19664</v>
      </c>
      <c r="G45">
        <f>Q!CA121</f>
        <v>739.20000000000903</v>
      </c>
      <c r="H45">
        <f>Q!CB121</f>
        <v>739.20000000000903</v>
      </c>
      <c r="I45">
        <f>Q!CF121</f>
        <v>739.2</v>
      </c>
      <c r="J45">
        <f>Q!CG121</f>
        <v>739.2</v>
      </c>
      <c r="K45">
        <f>Q!CH121</f>
        <v>739.2</v>
      </c>
      <c r="L45" t="str">
        <f>Q!CJ121</f>
        <v/>
      </c>
    </row>
    <row r="46" spans="1:12" customFormat="false">
      <c r="A46" t="s">
        <v>358</v>
      </c>
      <c r="B46">
        <f>Q!BV122</f>
        <v>739</v>
      </c>
      <c r="C46">
        <f>Q!BW122</f>
        <v>739</v>
      </c>
      <c r="D46">
        <f>Q!BX122</f>
        <v>739.2</v>
      </c>
      <c r="E46">
        <f>Q!BY122</f>
        <v>739.4490035169988</v>
      </c>
      <c r="F46">
        <f>Q!BZ122</f>
        <v>739.19664</v>
      </c>
      <c r="G46">
        <f>Q!CA122</f>
        <v>739.20000000000903</v>
      </c>
      <c r="H46">
        <f>Q!CB122</f>
        <v>739.20000000000903</v>
      </c>
      <c r="I46">
        <f>Q!CF122</f>
        <v>739.2</v>
      </c>
      <c r="J46">
        <f>Q!CG122</f>
        <v>739.2</v>
      </c>
      <c r="K46">
        <f>Q!CH122</f>
        <v>739.2</v>
      </c>
      <c r="L46" t="str">
        <f>Q!CJ122</f>
        <v/>
      </c>
    </row>
    <row r="47" spans="1:12" customFormat="false">
      <c r="A47" t="s">
        <v>359</v>
      </c>
      <c r="B47">
        <f>Q!BV123</f>
        <v>739</v>
      </c>
      <c r="C47">
        <f>Q!BW123</f>
        <v>739</v>
      </c>
      <c r="D47">
        <f>Q!BX123</f>
        <v>739.2</v>
      </c>
      <c r="E47">
        <f>Q!BY123</f>
        <v>739.4490035169988</v>
      </c>
      <c r="F47">
        <f>Q!BZ123</f>
        <v>739.2</v>
      </c>
      <c r="G47">
        <f>Q!CA123</f>
        <v>739.20000000000903</v>
      </c>
      <c r="H47">
        <f>Q!CB123</f>
        <v>739.20000000000903</v>
      </c>
      <c r="I47">
        <f>Q!CF123</f>
        <v>739.2</v>
      </c>
      <c r="J47">
        <f>Q!CG123</f>
        <v>739.2</v>
      </c>
      <c r="K47">
        <f>Q!CH123</f>
        <v>739.2</v>
      </c>
      <c r="L47" t="str">
        <f>Q!CJ123</f>
        <v/>
      </c>
    </row>
    <row r="48" spans="1:12" customFormat="false">
      <c r="A48" t="s">
        <v>360</v>
      </c>
      <c r="B48">
        <f>Q!BV124</f>
        <v>2957</v>
      </c>
      <c r="C48">
        <f>Q!BW124</f>
        <v>2957</v>
      </c>
      <c r="D48">
        <f>Q!BX124</f>
        <v>2956.8</v>
      </c>
      <c r="E48">
        <f>Q!BY124</f>
        <v>2957.5029308323565</v>
      </c>
      <c r="F48">
        <f>Q!BZ124</f>
        <v>2956.78656</v>
      </c>
      <c r="G48">
        <f>Q!CA124</f>
        <v>2956.8000000000402</v>
      </c>
      <c r="H48">
        <f>Q!CB124</f>
        <v>2956.8000000000402</v>
      </c>
      <c r="I48">
        <f>Q!CF124</f>
        <v>2956.8</v>
      </c>
      <c r="J48">
        <f>Q!CG124</f>
        <v>2956.8</v>
      </c>
      <c r="K48">
        <f>Q!CH124</f>
        <v>2956.8</v>
      </c>
      <c r="L48" t="str">
        <f>Q!CJ124</f>
        <v/>
      </c>
    </row>
    <row r="49" spans="1:12" customFormat="false">
      <c r="A49" t="s">
        <v>361</v>
      </c>
      <c r="B49">
        <f>Q!BV125</f>
        <v>2957</v>
      </c>
      <c r="C49">
        <f>Q!BW125</f>
        <v>2957</v>
      </c>
      <c r="D49">
        <f>Q!BX125</f>
        <v>2956.8</v>
      </c>
      <c r="E49">
        <f>Q!BY125</f>
        <v>2957.5029308323565</v>
      </c>
      <c r="F49">
        <f>Q!BZ125</f>
        <v>2956.78656</v>
      </c>
      <c r="G49">
        <f>Q!CA125</f>
        <v>2956.8000000000402</v>
      </c>
      <c r="H49">
        <f>Q!CB125</f>
        <v>2956.8000000000402</v>
      </c>
      <c r="I49">
        <f>Q!CF125</f>
        <v>2956.8</v>
      </c>
      <c r="J49">
        <f>Q!CG125</f>
        <v>2956.8</v>
      </c>
      <c r="K49">
        <f>Q!CH125</f>
        <v>2956.8</v>
      </c>
      <c r="L49" t="str">
        <f>Q!CJ125</f>
        <v/>
      </c>
    </row>
    <row r="50" spans="1:12" customFormat="false">
      <c r="A50" t="s">
        <v>362</v>
      </c>
      <c r="B50">
        <f>Q!BV126</f>
        <v>367</v>
      </c>
      <c r="C50">
        <f>Q!BW126</f>
        <v>370</v>
      </c>
      <c r="D50">
        <f>Q!BX126</f>
        <v>369.6</v>
      </c>
      <c r="E50">
        <f>Q!BY126</f>
        <v>369.57796014067998</v>
      </c>
      <c r="F50">
        <f>Q!BZ126</f>
        <v>369.59906666666666</v>
      </c>
      <c r="G50">
        <f>Q!CA126</f>
        <v>369.60000000000502</v>
      </c>
      <c r="H50">
        <f>Q!CB126</f>
        <v>369.60000000000502</v>
      </c>
      <c r="I50">
        <f>Q!CF126</f>
        <v>369.6</v>
      </c>
      <c r="J50">
        <f>Q!CG126</f>
        <v>369.6</v>
      </c>
      <c r="K50">
        <f>Q!CH126</f>
        <v>369.6</v>
      </c>
      <c r="L50" t="str">
        <f>Q!CJ126</f>
        <v/>
      </c>
    </row>
    <row r="51" spans="1:12" customFormat="false">
      <c r="A51" t="s">
        <v>363</v>
      </c>
      <c r="B51">
        <f>Q!BV127</f>
        <v>367</v>
      </c>
      <c r="C51">
        <f>Q!BW127</f>
        <v>370</v>
      </c>
      <c r="D51">
        <f>Q!BX127</f>
        <v>369.6</v>
      </c>
      <c r="E51">
        <f>Q!BY127</f>
        <v>369.57796014067998</v>
      </c>
      <c r="F51">
        <f>Q!BZ127</f>
        <v>369.59906666666666</v>
      </c>
      <c r="G51">
        <f>Q!CA127</f>
        <v>369.60000000000502</v>
      </c>
      <c r="H51">
        <f>Q!CB127</f>
        <v>369.60000000000502</v>
      </c>
      <c r="I51">
        <f>Q!CF127</f>
        <v>369.6</v>
      </c>
      <c r="J51">
        <f>Q!CG127</f>
        <v>369.6</v>
      </c>
      <c r="K51">
        <f>Q!CH127</f>
        <v>369.6</v>
      </c>
      <c r="L51" t="str">
        <f>Q!CJ127</f>
        <v/>
      </c>
    </row>
    <row r="52" spans="1:12" customFormat="false">
      <c r="A52" t="s">
        <v>364</v>
      </c>
      <c r="B52">
        <f>Q!BV128</f>
        <v>1221</v>
      </c>
      <c r="C52">
        <f>Q!BW128</f>
        <v>1221</v>
      </c>
      <c r="D52">
        <f>Q!BX128</f>
        <v>1221.0239999999999</v>
      </c>
      <c r="E52">
        <f>Q!BY128</f>
        <v>1221.2778429073858</v>
      </c>
      <c r="F52">
        <f>Q!BZ128</f>
        <v>1220.9823733333333</v>
      </c>
      <c r="G52">
        <f>Q!CA128</f>
        <v>1221.0239999999999</v>
      </c>
      <c r="H52">
        <f>Q!CB128</f>
        <v>1221.0239999999999</v>
      </c>
      <c r="I52">
        <f>Q!CF128</f>
        <v>1221.0239999999999</v>
      </c>
      <c r="J52">
        <f>Q!CG128</f>
        <v>1221</v>
      </c>
      <c r="K52">
        <f>Q!CH128</f>
        <v>1221</v>
      </c>
      <c r="L52" t="str">
        <f>Q!CJ128</f>
        <v/>
      </c>
    </row>
    <row r="54" spans="1:1" customFormat="false">
      <c r="A54" t="str">
        <f>Q!BU130</f>
        <v>Latent Coil - Zone Load, (Should be 0) (kWh,thermal)</v>
      </c>
    </row>
    <row r="55" spans="2:12" customFormat="false">
      <c r="B55" t="str">
        <f>Q!BV131</f>
        <v>CA-SIS</v>
      </c>
      <c r="C55" t="str">
        <f>Q!BW131</f>
        <v>CLM2000</v>
      </c>
      <c r="D55" t="str">
        <f>Q!BX131</f>
        <v>DOE21E</v>
      </c>
      <c r="E55" t="str">
        <f>Q!BY131</f>
        <v>DOE21E</v>
      </c>
      <c r="F55" t="str">
        <f>Q!BZ131</f>
        <v>E+</v>
      </c>
      <c r="G55" t="str">
        <f>Q!CA131</f>
        <v>TRN-id</v>
      </c>
      <c r="H55" t="str">
        <f>Q!CB131</f>
        <v>TRN-re</v>
      </c>
      <c r="J55" t="str">
        <f>Q!CG131</f>
        <v>Analytical</v>
      </c>
      <c r="L55" t="str">
        <f>YourData!$F$2</f>
        <v>Tested Program V1.2.3</v>
      </c>
    </row>
    <row r="56" spans="2:12" customFormat="false">
      <c r="B56" t="s">
        <v>829</v>
      </c>
      <c r="C56" t="s">
        <v>187</v>
      </c>
      <c r="D56" t="s">
        <v>189</v>
      </c>
      <c r="E56" t="s">
        <v>188</v>
      </c>
      <c r="F56" t="s">
        <v>387</v>
      </c>
      <c r="G56" t="s">
        <v>190</v>
      </c>
      <c r="H56" t="s">
        <v>191</v>
      </c>
      <c r="I56" t="s">
        <v>192</v>
      </c>
      <c r="J56" t="s">
        <v>193</v>
      </c>
      <c r="K56" t="s">
        <v>194</v>
      </c>
      <c r="L56" s="273" t="str">
        <f>YourData!$J$4&amp;"/"&amp;YourData!$J$8</f>
        <v>Tested Prg/Org</v>
      </c>
    </row>
    <row r="57" spans="1:12" customFormat="false">
      <c r="A57" t="s">
        <v>365</v>
      </c>
      <c r="B57">
        <f>Q!BV133</f>
        <v>0</v>
      </c>
      <c r="C57">
        <f>Q!BW133</f>
        <v>0</v>
      </c>
      <c r="D57">
        <f>Q!BX133</f>
        <v>0</v>
      </c>
      <c r="E57">
        <f>Q!BY133</f>
        <v>0</v>
      </c>
      <c r="F57">
        <f>Q!BZ133</f>
        <v>4.9461111107120814E-3</v>
      </c>
      <c r="G57">
        <f>Q!CA133</f>
        <v>0</v>
      </c>
      <c r="H57">
        <f>Q!CB133</f>
        <v>3.3137916779999903E-14</v>
      </c>
      <c r="I57">
        <f>Q!CF133</f>
        <v>0</v>
      </c>
      <c r="J57">
        <f>Q!CG133</f>
        <v>0</v>
      </c>
      <c r="K57">
        <f>Q!CH133</f>
        <v>0</v>
      </c>
      <c r="L57" t="str">
        <f>Q!CJ133</f>
        <v/>
      </c>
    </row>
    <row r="58" spans="1:12" customFormat="false">
      <c r="A58" t="s">
        <v>352</v>
      </c>
      <c r="B58">
        <f>Q!BV134</f>
        <v>0</v>
      </c>
      <c r="C58">
        <f>Q!BW134</f>
        <v>0</v>
      </c>
      <c r="D58">
        <f>Q!BX134</f>
        <v>0</v>
      </c>
      <c r="E58">
        <f>Q!BY134</f>
        <v>0</v>
      </c>
      <c r="F58">
        <f>Q!BZ134</f>
        <v>3.7099999999554711E-3</v>
      </c>
      <c r="G58">
        <f>Q!CA134</f>
        <v>0</v>
      </c>
      <c r="H58">
        <f>Q!CB134</f>
        <v>2.6911818000000001E-15</v>
      </c>
      <c r="I58">
        <f>Q!CF134</f>
        <v>0</v>
      </c>
      <c r="J58">
        <f>Q!CG134</f>
        <v>0</v>
      </c>
      <c r="K58">
        <f>Q!CH134</f>
        <v>0</v>
      </c>
      <c r="L58" t="str">
        <f>Q!CJ134</f>
        <v/>
      </c>
    </row>
    <row r="59" spans="1:12" customFormat="false">
      <c r="A59" t="s">
        <v>353</v>
      </c>
      <c r="B59">
        <f>Q!BV135</f>
        <v>0</v>
      </c>
      <c r="C59">
        <f>Q!BW135</f>
        <v>0</v>
      </c>
      <c r="D59">
        <f>Q!BX135</f>
        <v>0</v>
      </c>
      <c r="E59">
        <f>Q!BY135</f>
        <v>0</v>
      </c>
      <c r="F59">
        <f>Q!BZ135</f>
        <v>4.2294444442632084E-3</v>
      </c>
      <c r="G59">
        <f>Q!CA135</f>
        <v>0</v>
      </c>
      <c r="H59">
        <f>Q!CB135</f>
        <v>3.8102884200000001E-15</v>
      </c>
      <c r="I59">
        <f>Q!CF135</f>
        <v>0</v>
      </c>
      <c r="J59">
        <f>Q!CG135</f>
        <v>0</v>
      </c>
      <c r="K59">
        <f>Q!CH135</f>
        <v>0</v>
      </c>
      <c r="L59" t="str">
        <f>Q!CJ135</f>
        <v/>
      </c>
    </row>
    <row r="60" spans="1:12" customFormat="false">
      <c r="A60" t="s">
        <v>354</v>
      </c>
      <c r="B60">
        <f>Q!BV136</f>
        <v>0</v>
      </c>
      <c r="C60">
        <f>Q!BW136</f>
        <v>0</v>
      </c>
      <c r="D60">
        <f>Q!BX136</f>
        <v>0</v>
      </c>
      <c r="E60">
        <f>Q!BY136</f>
        <v>0</v>
      </c>
      <c r="F60">
        <f>Q!BZ136</f>
        <v>7.9500000001075932E-4</v>
      </c>
      <c r="G60">
        <f>Q!CA136</f>
        <v>0</v>
      </c>
      <c r="H60">
        <f>Q!CB136</f>
        <v>3.1414859400000099E-14</v>
      </c>
      <c r="I60">
        <f>Q!CF136</f>
        <v>0</v>
      </c>
      <c r="J60">
        <f>Q!CG136</f>
        <v>0</v>
      </c>
      <c r="K60">
        <f>Q!CH136</f>
        <v>0</v>
      </c>
      <c r="L60" t="str">
        <f>Q!CJ136</f>
        <v/>
      </c>
    </row>
    <row r="61" spans="1:12" customFormat="false">
      <c r="A61" t="s">
        <v>355</v>
      </c>
      <c r="B61">
        <f>Q!BV137</f>
        <v>0</v>
      </c>
      <c r="C61">
        <f>Q!BW137</f>
        <v>0</v>
      </c>
      <c r="D61">
        <f>Q!BX137</f>
        <v>0</v>
      </c>
      <c r="E61">
        <f>Q!BY137</f>
        <v>0</v>
      </c>
      <c r="F61">
        <f>Q!BZ137</f>
        <v>6.7805555556788022E-4</v>
      </c>
      <c r="G61">
        <f>Q!CA137</f>
        <v>0</v>
      </c>
      <c r="H61">
        <f>Q!CB137</f>
        <v>-2.7533489999999998E-16</v>
      </c>
      <c r="I61">
        <f>Q!CF137</f>
        <v>0</v>
      </c>
      <c r="J61">
        <f>Q!CG137</f>
        <v>0</v>
      </c>
      <c r="K61">
        <f>Q!CH137</f>
        <v>0</v>
      </c>
      <c r="L61" t="str">
        <f>Q!CJ137</f>
        <v/>
      </c>
    </row>
    <row r="62" spans="1:12" customFormat="false">
      <c r="A62" s="37" t="s">
        <v>356</v>
      </c>
      <c r="B62">
        <f>Q!BV138</f>
        <v>0</v>
      </c>
      <c r="C62">
        <f>Q!BW138</f>
        <v>0</v>
      </c>
      <c r="D62">
        <f>Q!BX138</f>
        <v>0</v>
      </c>
      <c r="E62">
        <f>Q!BY138</f>
        <v>2.0515826494724934</v>
      </c>
      <c r="F62">
        <f>Q!BZ138</f>
        <v>-6.5010655555560106</v>
      </c>
      <c r="G62">
        <f>Q!CA138</f>
        <v>0</v>
      </c>
      <c r="H62">
        <f>Q!CB138</f>
        <v>6.8699999909540566E-3</v>
      </c>
      <c r="I62">
        <f>Q!CF138</f>
        <v>-4.4110761670026477E-3</v>
      </c>
      <c r="J62">
        <f>Q!CG138</f>
        <v>0</v>
      </c>
      <c r="K62">
        <f>Q!CH138</f>
        <v>0.19999999999993179</v>
      </c>
      <c r="L62" t="str">
        <f>Q!CJ138</f>
        <v/>
      </c>
    </row>
    <row r="63" spans="1:12" customFormat="false">
      <c r="A63" s="37" t="s">
        <v>357</v>
      </c>
      <c r="B63">
        <f>Q!BV139</f>
        <v>1</v>
      </c>
      <c r="C63">
        <f>Q!BW139</f>
        <v>0</v>
      </c>
      <c r="D63">
        <f>Q!BX139</f>
        <v>0</v>
      </c>
      <c r="E63">
        <f>Q!BY139</f>
        <v>0</v>
      </c>
      <c r="F63">
        <f>Q!BZ139</f>
        <v>-7.1847211111106617</v>
      </c>
      <c r="G63">
        <f>Q!CA139</f>
        <v>0</v>
      </c>
      <c r="H63">
        <f>Q!CB139</f>
        <v>-5.3400000100509715E-3</v>
      </c>
      <c r="I63">
        <f>Q!CF139</f>
        <v>3.957292481800323E-2</v>
      </c>
      <c r="J63">
        <f>Q!CG139</f>
        <v>0</v>
      </c>
      <c r="K63">
        <f>Q!CH139</f>
        <v>-0.10000000000002274</v>
      </c>
      <c r="L63" t="str">
        <f>Q!CJ139</f>
        <v/>
      </c>
    </row>
    <row r="64" spans="1:12" customFormat="false">
      <c r="A64" t="s">
        <v>358</v>
      </c>
      <c r="B64">
        <f>Q!BV140</f>
        <v>1</v>
      </c>
      <c r="C64">
        <f>Q!BW140</f>
        <v>0</v>
      </c>
      <c r="D64">
        <f>Q!BX140</f>
        <v>0</v>
      </c>
      <c r="E64">
        <f>Q!BY140</f>
        <v>0.87924970691676663</v>
      </c>
      <c r="F64">
        <f>Q!BZ140</f>
        <v>-6.029952222222505</v>
      </c>
      <c r="G64">
        <f>Q!CA140</f>
        <v>0</v>
      </c>
      <c r="H64">
        <f>Q!CB140</f>
        <v>-1.0820000013040953E-2</v>
      </c>
      <c r="I64">
        <f>Q!CF140</f>
        <v>4.5434941577923382E-2</v>
      </c>
      <c r="J64">
        <f>Q!CG140</f>
        <v>0</v>
      </c>
      <c r="K64">
        <f>Q!CH140</f>
        <v>9.9999999999909051E-2</v>
      </c>
      <c r="L64" t="str">
        <f>Q!CJ140</f>
        <v/>
      </c>
    </row>
    <row r="65" spans="1:12" customFormat="false">
      <c r="A65" t="s">
        <v>359</v>
      </c>
      <c r="B65">
        <f>Q!BV141</f>
        <v>1</v>
      </c>
      <c r="C65">
        <f>Q!BW141</f>
        <v>0</v>
      </c>
      <c r="D65">
        <f>Q!BX141</f>
        <v>0</v>
      </c>
      <c r="E65">
        <f>Q!BY141</f>
        <v>-0.58616647127780652</v>
      </c>
      <c r="F65">
        <f>Q!BZ141</f>
        <v>-5.5533205555555014</v>
      </c>
      <c r="G65">
        <f>Q!CA141</f>
        <v>0</v>
      </c>
      <c r="H65">
        <f>Q!CB141</f>
        <v>1.151999998694464E-2</v>
      </c>
      <c r="I65">
        <f>Q!CF141</f>
        <v>0.11569662234194311</v>
      </c>
      <c r="J65">
        <f>Q!CG141</f>
        <v>0</v>
      </c>
      <c r="K65">
        <f>Q!CH141</f>
        <v>0.19999999999993179</v>
      </c>
      <c r="L65" t="str">
        <f>Q!CJ141</f>
        <v/>
      </c>
    </row>
    <row r="66" spans="1:12" customFormat="false">
      <c r="A66" t="s">
        <v>360</v>
      </c>
      <c r="B66">
        <f>Q!BV142</f>
        <v>1</v>
      </c>
      <c r="C66">
        <f>Q!BW142</f>
        <v>0</v>
      </c>
      <c r="D66">
        <f>Q!BX142</f>
        <v>0</v>
      </c>
      <c r="E66">
        <f>Q!BY142</f>
        <v>-29.601406799531105</v>
      </c>
      <c r="F66">
        <f>Q!BZ142</f>
        <v>-12.924628333333658</v>
      </c>
      <c r="G66">
        <f>Q!CA142</f>
        <v>0</v>
      </c>
      <c r="H66">
        <f>Q!CB142</f>
        <v>-7.6000004037268809E-4</v>
      </c>
      <c r="I66">
        <f>Q!CF142</f>
        <v>0.67126154079960543</v>
      </c>
      <c r="J66">
        <f>Q!CG142</f>
        <v>0</v>
      </c>
      <c r="K66">
        <f>Q!CH142</f>
        <v>-0.70000000000027285</v>
      </c>
      <c r="L66" t="str">
        <f>Q!CJ142</f>
        <v/>
      </c>
    </row>
    <row r="67" spans="1:12" customFormat="false">
      <c r="A67" t="s">
        <v>361</v>
      </c>
      <c r="B67">
        <f>Q!BV143</f>
        <v>2</v>
      </c>
      <c r="C67">
        <f>Q!BW143</f>
        <v>0</v>
      </c>
      <c r="D67">
        <f>Q!BX143</f>
        <v>0</v>
      </c>
      <c r="E67">
        <f>Q!BY143</f>
        <v>-27.549824150058612</v>
      </c>
      <c r="F67">
        <f>Q!BZ143</f>
        <v>-10.798126944444903</v>
      </c>
      <c r="G67">
        <f>Q!CA143</f>
        <v>0</v>
      </c>
      <c r="H67">
        <f>Q!CB143</f>
        <v>1.945999995996317E-2</v>
      </c>
      <c r="I67">
        <f>Q!CF143</f>
        <v>0.72237052330001461</v>
      </c>
      <c r="J67">
        <f>Q!CG143</f>
        <v>0</v>
      </c>
      <c r="K67">
        <f>Q!CH143</f>
        <v>-0.6000000000003638</v>
      </c>
      <c r="L67" t="str">
        <f>Q!CJ143</f>
        <v/>
      </c>
    </row>
    <row r="68" spans="1:12" customFormat="false">
      <c r="A68" t="s">
        <v>362</v>
      </c>
      <c r="B68">
        <f>Q!BV144</f>
        <v>3</v>
      </c>
      <c r="C68">
        <f>Q!BW144</f>
        <v>0</v>
      </c>
      <c r="D68">
        <f>Q!BX144</f>
        <v>0</v>
      </c>
      <c r="E68">
        <f>Q!BY144</f>
        <v>-3.2239155920281632</v>
      </c>
      <c r="F68">
        <f>Q!BZ144</f>
        <v>-1.6626336111111186</v>
      </c>
      <c r="G68">
        <f>Q!CA144</f>
        <v>0</v>
      </c>
      <c r="H68">
        <f>Q!CB144</f>
        <v>4.684599999495731E-2</v>
      </c>
      <c r="I68">
        <f>Q!CF144</f>
        <v>0.11556793938098053</v>
      </c>
      <c r="J68">
        <f>Q!CG144</f>
        <v>0</v>
      </c>
      <c r="K68">
        <f>Q!CH144</f>
        <v>0.19999999999998863</v>
      </c>
      <c r="L68" t="str">
        <f>Q!CJ144</f>
        <v/>
      </c>
    </row>
    <row r="69" spans="1:12" customFormat="false">
      <c r="A69" t="s">
        <v>363</v>
      </c>
      <c r="B69">
        <f>Q!BV145</f>
        <v>3</v>
      </c>
      <c r="C69">
        <f>Q!BW145</f>
        <v>0</v>
      </c>
      <c r="D69">
        <f>Q!BX145</f>
        <v>0</v>
      </c>
      <c r="E69">
        <f>Q!BY145</f>
        <v>-2.9308323563892031</v>
      </c>
      <c r="F69">
        <f>Q!BZ145</f>
        <v>-1.4534955555555484</v>
      </c>
      <c r="G69">
        <f>Q!CA145</f>
        <v>0</v>
      </c>
      <c r="H69">
        <f>Q!CB145</f>
        <v>5.4999999939582267E-3</v>
      </c>
      <c r="I69">
        <f>Q!CF145</f>
        <v>0.12940129357599517</v>
      </c>
      <c r="J69">
        <f>Q!CG145</f>
        <v>0</v>
      </c>
      <c r="K69">
        <f>Q!CH145</f>
        <v>0</v>
      </c>
      <c r="L69" t="str">
        <f>Q!CJ145</f>
        <v/>
      </c>
    </row>
    <row r="70" spans="1:12" customFormat="false">
      <c r="A70" t="s">
        <v>364</v>
      </c>
      <c r="B70">
        <f>Q!BV146</f>
        <v>1</v>
      </c>
      <c r="C70">
        <f>Q!BW146</f>
        <v>0</v>
      </c>
      <c r="D70">
        <f>Q!BX146</f>
        <v>-2.3999999999887223E-2</v>
      </c>
      <c r="E70">
        <f>Q!BY146</f>
        <v>-2.0515826494724934</v>
      </c>
      <c r="F70">
        <f>Q!BZ146</f>
        <v>-10.761171111110343</v>
      </c>
      <c r="G70">
        <f>Q!CA146</f>
        <v>0</v>
      </c>
      <c r="H70">
        <f>Q!CB146</f>
        <v>0</v>
      </c>
      <c r="I70">
        <f>Q!CF146</f>
        <v>8.2262149790039985E-2</v>
      </c>
      <c r="J70">
        <f>Q!CG146</f>
        <v>0</v>
      </c>
      <c r="K70">
        <f>Q!CH146</f>
        <v>0</v>
      </c>
      <c r="L70" t="str">
        <f>Q!CJ146</f>
        <v/>
      </c>
    </row>
    <row r="71" spans="1:1" customFormat="false">
      <c r="A71" t="str">
        <f>Q!BD77</f>
        <v>Coil Loads: Total, Sensible, and Latent</v>
      </c>
    </row>
    <row r="72" spans="1:1" customFormat="false">
      <c r="A72" t="str">
        <f>Q!BD78</f>
        <v>Coil Load, Total (kWh,thermal)</v>
      </c>
    </row>
    <row r="73" spans="1:12" customFormat="false">
      <c r="A73">
        <f>Q!BD79</f>
        <v>0</v>
      </c>
      <c r="B73" t="str">
        <f>Q!BE79</f>
        <v>CA-SIS</v>
      </c>
      <c r="C73" t="str">
        <f>Q!BF79</f>
        <v>CLM2000</v>
      </c>
      <c r="D73" t="str">
        <f>Q!BG79</f>
        <v>DOE21E</v>
      </c>
      <c r="E73" t="str">
        <f>Q!BH79</f>
        <v>DOE21E</v>
      </c>
      <c r="F73" t="str">
        <f>Q!BI79</f>
        <v>E+</v>
      </c>
      <c r="G73" t="str">
        <f>Q!BJ79</f>
        <v>TRN-id</v>
      </c>
      <c r="H73" t="str">
        <f>Q!BK79</f>
        <v>TRN-re</v>
      </c>
      <c r="J73" t="str">
        <f>Q!BP79</f>
        <v>Analytical</v>
      </c>
      <c r="L73" t="str">
        <f>YourData!$F$2</f>
        <v>Tested Program V1.2.3</v>
      </c>
    </row>
    <row r="74" spans="2:12" customFormat="false">
      <c r="B74" t="s">
        <v>829</v>
      </c>
      <c r="C74" t="s">
        <v>187</v>
      </c>
      <c r="D74" t="s">
        <v>189</v>
      </c>
      <c r="E74" t="s">
        <v>188</v>
      </c>
      <c r="F74" t="s">
        <v>387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s="273" t="str">
        <f>YourData!$J$4&amp;"/"&amp;YourData!$J$8</f>
        <v>Tested Prg/Org</v>
      </c>
    </row>
    <row r="75" spans="1:12" customFormat="false">
      <c r="A75" t="s">
        <v>365</v>
      </c>
      <c r="B75">
        <f>Q!BE81</f>
        <v>3800</v>
      </c>
      <c r="C75">
        <f>Q!BF81</f>
        <v>3800</v>
      </c>
      <c r="D75">
        <f>Q!BG81</f>
        <v>3841.47</v>
      </c>
      <c r="E75">
        <f>Q!BH81</f>
        <v>3793.9624853458381</v>
      </c>
      <c r="F75">
        <f>Q!BI81</f>
        <v>3797.6497416666666</v>
      </c>
      <c r="G75">
        <f>Q!BJ81</f>
        <v>3799.7366400000501</v>
      </c>
      <c r="H75">
        <f>Q!BK81</f>
        <v>3797.9491200000398</v>
      </c>
      <c r="I75">
        <f>Q!BO81</f>
        <v>3800.35987149332</v>
      </c>
      <c r="J75">
        <f>Q!BP81</f>
        <v>3800.4</v>
      </c>
      <c r="K75">
        <f>Q!BQ81</f>
        <v>3800.4</v>
      </c>
      <c r="L75" t="str">
        <f>Q!BS81</f>
        <v/>
      </c>
    </row>
    <row r="76" spans="1:12" customFormat="false">
      <c r="A76" t="s">
        <v>352</v>
      </c>
      <c r="B76">
        <f>Q!BE82</f>
        <v>3765</v>
      </c>
      <c r="C76">
        <f>Q!BF82</f>
        <v>3766</v>
      </c>
      <c r="D76">
        <f>Q!BG82</f>
        <v>3803.58</v>
      </c>
      <c r="E76">
        <f>Q!BH82</f>
        <v>3755.5685814771396</v>
      </c>
      <c r="F76">
        <f>Q!BI82</f>
        <v>3763.0688416666667</v>
      </c>
      <c r="G76">
        <f>Q!BJ82</f>
        <v>3764.6112000000298</v>
      </c>
      <c r="H76">
        <f>Q!BK82</f>
        <v>3763.2362199999902</v>
      </c>
      <c r="I76">
        <f>Q!BO82</f>
        <v>3765.24380604828</v>
      </c>
      <c r="J76">
        <f>Q!BP82</f>
        <v>3765</v>
      </c>
      <c r="K76">
        <f>Q!BQ82</f>
        <v>3765.3</v>
      </c>
      <c r="L76" t="str">
        <f>Q!BS82</f>
        <v/>
      </c>
    </row>
    <row r="77" spans="1:12" customFormat="false">
      <c r="A77" t="s">
        <v>353</v>
      </c>
      <c r="B77">
        <f>Q!BE83</f>
        <v>3749</v>
      </c>
      <c r="C77">
        <f>Q!BF83</f>
        <v>3749</v>
      </c>
      <c r="D77">
        <f>Q!BG83</f>
        <v>3763.48</v>
      </c>
      <c r="E77">
        <f>Q!BH83</f>
        <v>3739.1559202813601</v>
      </c>
      <c r="F77">
        <f>Q!BI83</f>
        <v>3746.9059038888886</v>
      </c>
      <c r="G77">
        <f>Q!BJ83</f>
        <v>3748.4294399999699</v>
      </c>
      <c r="H77">
        <f>Q!BK83</f>
        <v>3746.8105099999898</v>
      </c>
      <c r="I77">
        <f>Q!BO83</f>
        <v>3748.9019855617198</v>
      </c>
      <c r="J77">
        <f>Q!BP83</f>
        <v>3748.8</v>
      </c>
      <c r="K77">
        <f>Q!BQ83</f>
        <v>3748.5</v>
      </c>
      <c r="L77" t="str">
        <f>Q!BS83</f>
        <v/>
      </c>
    </row>
    <row r="78" spans="1:12" customFormat="false">
      <c r="A78" t="s">
        <v>354</v>
      </c>
      <c r="B78">
        <f>Q!BE84</f>
        <v>219</v>
      </c>
      <c r="C78">
        <f>Q!BF84</f>
        <v>219</v>
      </c>
      <c r="D78">
        <f>Q!BG84</f>
        <v>215.77799999999999</v>
      </c>
      <c r="E78">
        <f>Q!BH84</f>
        <v>215.12309495896835</v>
      </c>
      <c r="F78">
        <f>Q!BI84</f>
        <v>217.00121916666669</v>
      </c>
      <c r="G78">
        <f>Q!BJ84</f>
        <v>218.98531200000301</v>
      </c>
      <c r="H78">
        <f>Q!BK84</f>
        <v>219.76947900000101</v>
      </c>
      <c r="I78">
        <f>Q!BO84</f>
        <v>219.354089962286</v>
      </c>
      <c r="J78">
        <f>Q!BP84</f>
        <v>219.3</v>
      </c>
      <c r="K78">
        <f>Q!BQ84</f>
        <v>219.2</v>
      </c>
      <c r="L78" t="str">
        <f>Q!BS84</f>
        <v/>
      </c>
    </row>
    <row r="79" spans="1:12" customFormat="false">
      <c r="A79" t="s">
        <v>355</v>
      </c>
      <c r="B79">
        <f>Q!BE85</f>
        <v>198</v>
      </c>
      <c r="C79">
        <f>Q!BF85</f>
        <v>198</v>
      </c>
      <c r="D79">
        <f>Q!BG85</f>
        <v>195.53</v>
      </c>
      <c r="E79">
        <f>Q!BH85</f>
        <v>194.60726846424384</v>
      </c>
      <c r="F79">
        <f>Q!BI85</f>
        <v>196.28214722222225</v>
      </c>
      <c r="G79">
        <f>Q!BJ85</f>
        <v>197.674848</v>
      </c>
      <c r="H79">
        <f>Q!BK85</f>
        <v>198.56431600000101</v>
      </c>
      <c r="I79">
        <f>Q!BO85</f>
        <v>197.96713190339099</v>
      </c>
      <c r="J79">
        <f>Q!BP85</f>
        <v>197.9</v>
      </c>
      <c r="K79">
        <f>Q!BQ85</f>
        <v>197.3</v>
      </c>
      <c r="L79" t="str">
        <f>Q!BS85</f>
        <v/>
      </c>
    </row>
    <row r="80" spans="1:12" customFormat="false">
      <c r="A80" s="37" t="s">
        <v>356</v>
      </c>
      <c r="B80">
        <f>Q!BE86</f>
        <v>4517</v>
      </c>
      <c r="C80">
        <f>Q!BF86</f>
        <v>4517</v>
      </c>
      <c r="D80">
        <f>Q!BG86</f>
        <v>4542.78</v>
      </c>
      <c r="E80">
        <f>Q!BH86</f>
        <v>4527.5498241500591</v>
      </c>
      <c r="F80">
        <f>Q!BI86</f>
        <v>4508.7225244444444</v>
      </c>
      <c r="G80">
        <f>Q!BJ86</f>
        <v>4516.9958399999696</v>
      </c>
      <c r="H80">
        <f>Q!BK86</f>
        <v>4515.0285199999998</v>
      </c>
      <c r="I80">
        <f>Q!BO86</f>
        <v>4517.5273820119801</v>
      </c>
      <c r="J80">
        <f>Q!BP86</f>
        <v>4517.3999999999996</v>
      </c>
      <c r="K80">
        <f>Q!BQ86</f>
        <v>4518.3</v>
      </c>
      <c r="L80" t="str">
        <f>Q!BS86</f>
        <v/>
      </c>
    </row>
    <row r="81" spans="1:12" customFormat="false">
      <c r="A81" s="37" t="s">
        <v>357</v>
      </c>
      <c r="B81">
        <f>Q!BE87</f>
        <v>4501</v>
      </c>
      <c r="C81">
        <f>Q!BF87</f>
        <v>4500</v>
      </c>
      <c r="D81">
        <f>Q!BG87</f>
        <v>4516.3779999999997</v>
      </c>
      <c r="E81">
        <f>Q!BH87</f>
        <v>4508.4994138335287</v>
      </c>
      <c r="F81">
        <f>Q!BI87</f>
        <v>4491.0486600000004</v>
      </c>
      <c r="G81">
        <f>Q!BJ87</f>
        <v>4500.0681600000598</v>
      </c>
      <c r="H81">
        <f>Q!BK87</f>
        <v>4498.88159</v>
      </c>
      <c r="I81">
        <f>Q!BO87</f>
        <v>4500.5449091309601</v>
      </c>
      <c r="J81">
        <f>Q!BP87</f>
        <v>4500.3</v>
      </c>
      <c r="K81">
        <f>Q!BQ87</f>
        <v>4499.8999999999996</v>
      </c>
      <c r="L81" t="str">
        <f>Q!BS87</f>
        <v/>
      </c>
    </row>
    <row r="82" spans="1:12" customFormat="false">
      <c r="A82" t="s">
        <v>358</v>
      </c>
      <c r="B82">
        <f>Q!BE88</f>
        <v>4538</v>
      </c>
      <c r="C82">
        <f>Q!BF88</f>
        <v>4538</v>
      </c>
      <c r="D82">
        <f>Q!BG88</f>
        <v>4567.4579999999996</v>
      </c>
      <c r="E82">
        <f>Q!BH88</f>
        <v>4548.9449003517002</v>
      </c>
      <c r="F82">
        <f>Q!BI88</f>
        <v>4528.6592427777778</v>
      </c>
      <c r="G82">
        <f>Q!BJ88</f>
        <v>4537.0684799999599</v>
      </c>
      <c r="H82">
        <f>Q!BK88</f>
        <v>4535.1008499999898</v>
      </c>
      <c r="I82">
        <f>Q!BO88</f>
        <v>4536.9979670238899</v>
      </c>
      <c r="J82">
        <f>Q!BP88</f>
        <v>4537.3</v>
      </c>
      <c r="K82">
        <f>Q!BQ88</f>
        <v>4537.8999999999996</v>
      </c>
      <c r="L82" t="str">
        <f>Q!BS88</f>
        <v/>
      </c>
    </row>
    <row r="83" spans="1:12" customFormat="false">
      <c r="A83" t="s">
        <v>359</v>
      </c>
      <c r="B83">
        <f>Q!BE89</f>
        <v>2233</v>
      </c>
      <c r="C83">
        <f>Q!BF89</f>
        <v>2232</v>
      </c>
      <c r="D83">
        <f>Q!BG89</f>
        <v>2226.0569999999998</v>
      </c>
      <c r="E83">
        <f>Q!BH89</f>
        <v>2236.5181711606097</v>
      </c>
      <c r="F83">
        <f>Q!BI89</f>
        <v>2224.8676683333333</v>
      </c>
      <c r="G83">
        <f>Q!BJ89</f>
        <v>2231.6851200000101</v>
      </c>
      <c r="H83">
        <f>Q!BK89</f>
        <v>2231.63454</v>
      </c>
      <c r="I83">
        <f>Q!BO89</f>
        <v>2232.3426858740499</v>
      </c>
      <c r="J83">
        <f>Q!BP89</f>
        <v>2231.9</v>
      </c>
      <c r="K83">
        <f>Q!BQ89</f>
        <v>2232.5</v>
      </c>
      <c r="L83" t="str">
        <f>Q!BS89</f>
        <v/>
      </c>
    </row>
    <row r="84" spans="1:12" customFormat="false">
      <c r="A84" t="s">
        <v>360</v>
      </c>
      <c r="B84">
        <f>Q!BE90</f>
        <v>4495</v>
      </c>
      <c r="C84">
        <f>Q!BF90</f>
        <v>4495</v>
      </c>
      <c r="D84">
        <f>Q!BG90</f>
        <v>4509.9840000000004</v>
      </c>
      <c r="E84">
        <f>Q!BH90</f>
        <v>4534.5838218053932</v>
      </c>
      <c r="F84">
        <f>Q!BI90</f>
        <v>4481.2080488888887</v>
      </c>
      <c r="G84">
        <f>Q!BJ90</f>
        <v>4494.6115200000404</v>
      </c>
      <c r="H84">
        <f>Q!BK90</f>
        <v>4494.0999199999997</v>
      </c>
      <c r="I84">
        <f>Q!BO90</f>
        <v>4495.2651116103598</v>
      </c>
      <c r="J84">
        <f>Q!BP90</f>
        <v>4494.8999999999996</v>
      </c>
      <c r="K84">
        <f>Q!BQ90</f>
        <v>4493.8</v>
      </c>
      <c r="L84" t="str">
        <f>Q!BS90</f>
        <v/>
      </c>
    </row>
    <row r="85" spans="1:12" customFormat="false">
      <c r="A85" t="s">
        <v>361</v>
      </c>
      <c r="B85">
        <f>Q!BE91</f>
        <v>4507</v>
      </c>
      <c r="C85">
        <f>Q!BF91</f>
        <v>4535</v>
      </c>
      <c r="D85">
        <f>Q!BG91</f>
        <v>4564.8940000000002</v>
      </c>
      <c r="E85">
        <f>Q!BH91</f>
        <v>4582.6494724501763</v>
      </c>
      <c r="F85">
        <f>Q!BI91</f>
        <v>4522.5898727777776</v>
      </c>
      <c r="G85">
        <f>Q!BJ91</f>
        <v>4534.5283199999503</v>
      </c>
      <c r="H85">
        <f>Q!BK91</f>
        <v>4533.9432200000001</v>
      </c>
      <c r="I85">
        <f>Q!BO91</f>
        <v>4535.1230985747698</v>
      </c>
      <c r="J85">
        <f>Q!BP91</f>
        <v>4534.8999999999996</v>
      </c>
      <c r="K85">
        <f>Q!BQ91</f>
        <v>4533.8999999999996</v>
      </c>
      <c r="L85" t="str">
        <f>Q!BS91</f>
        <v/>
      </c>
    </row>
    <row r="86" spans="1:12" customFormat="false">
      <c r="A86" t="s">
        <v>362</v>
      </c>
      <c r="B86">
        <f>Q!BE92</f>
        <v>578</v>
      </c>
      <c r="C86">
        <f>Q!BF92</f>
        <v>577</v>
      </c>
      <c r="D86">
        <f>Q!BG92</f>
        <v>572.60699999999997</v>
      </c>
      <c r="E86">
        <f>Q!BH92</f>
        <v>578.54630715123096</v>
      </c>
      <c r="F86">
        <f>Q!BI92</f>
        <v>574.3018236111111</v>
      </c>
      <c r="G86">
        <f>Q!BJ92</f>
        <v>577.18886399999599</v>
      </c>
      <c r="H86">
        <f>Q!BK92</f>
        <v>577.67032500000005</v>
      </c>
      <c r="I86">
        <f>Q!BO92</f>
        <v>577.52788172855503</v>
      </c>
      <c r="J86">
        <f>Q!BP92</f>
        <v>577.29999999999995</v>
      </c>
      <c r="K86">
        <f>Q!BQ92</f>
        <v>577.70000000000005</v>
      </c>
      <c r="L86" t="str">
        <f>Q!BS92</f>
        <v/>
      </c>
    </row>
    <row r="87" spans="1:12" customFormat="false">
      <c r="A87" t="s">
        <v>363</v>
      </c>
      <c r="B87">
        <f>Q!BE93</f>
        <v>602</v>
      </c>
      <c r="C87">
        <f>Q!BF93</f>
        <v>601</v>
      </c>
      <c r="D87">
        <f>Q!BG93</f>
        <v>595.24</v>
      </c>
      <c r="E87">
        <f>Q!BH93</f>
        <v>601.69988276670574</v>
      </c>
      <c r="F87">
        <f>Q!BI93</f>
        <v>597.70184111111109</v>
      </c>
      <c r="G87">
        <f>Q!BJ93</f>
        <v>600.950784</v>
      </c>
      <c r="H87">
        <f>Q!BK93</f>
        <v>601.33901700000104</v>
      </c>
      <c r="I87">
        <f>Q!BO93</f>
        <v>601.37436116654203</v>
      </c>
      <c r="J87">
        <f>Q!BP93</f>
        <v>601.20000000000005</v>
      </c>
      <c r="K87">
        <f>Q!BQ93</f>
        <v>601.20000000000005</v>
      </c>
      <c r="L87" t="str">
        <f>Q!BS93</f>
        <v/>
      </c>
    </row>
    <row r="88" spans="1:12" customFormat="false">
      <c r="A88" t="s">
        <v>364</v>
      </c>
      <c r="B88">
        <f>Q!BE94</f>
        <v>5498</v>
      </c>
      <c r="C88">
        <f>Q!BF94</f>
        <v>5436</v>
      </c>
      <c r="D88">
        <f>Q!BG94</f>
        <v>5534.2</v>
      </c>
      <c r="E88">
        <f>Q!BH94</f>
        <v>5521.9812426729195</v>
      </c>
      <c r="F88">
        <f>Q!BI94</f>
        <v>5484.4778605555557</v>
      </c>
      <c r="G88">
        <f>Q!BJ94</f>
        <v>5497.5648000000101</v>
      </c>
      <c r="H88">
        <f>Q!BK94</f>
        <v>5497.5648000000101</v>
      </c>
      <c r="I88">
        <f>Q!BO94</f>
        <v>5497.8007758090198</v>
      </c>
      <c r="J88">
        <f>Q!BP94</f>
        <v>5497.8</v>
      </c>
      <c r="K88">
        <f>Q!BQ94</f>
        <v>5497.8</v>
      </c>
      <c r="L88" t="str">
        <f>Q!BS94</f>
        <v/>
      </c>
    </row>
    <row r="89" spans="1:1" customFormat="false">
      <c r="A89" t="str">
        <f>Q!BD95</f>
        <v>Coil Load, Sensible (kWh,thermal)</v>
      </c>
    </row>
    <row r="90" spans="2:12" customFormat="false">
      <c r="B90" t="str">
        <f>Q!BE96</f>
        <v>CA-SIS</v>
      </c>
      <c r="C90" t="str">
        <f>Q!BF96</f>
        <v>CLM2000</v>
      </c>
      <c r="D90" t="str">
        <f>Q!BG96</f>
        <v>DOE21E</v>
      </c>
      <c r="E90" t="str">
        <f>Q!BH96</f>
        <v>DOE21E</v>
      </c>
      <c r="F90" t="str">
        <f>Q!BI96</f>
        <v>E+</v>
      </c>
      <c r="G90" t="str">
        <f>Q!BJ96</f>
        <v>TRN-id</v>
      </c>
      <c r="H90" t="str">
        <f>Q!BK96</f>
        <v>TRN-re</v>
      </c>
      <c r="J90" t="str">
        <f>Q!BP96</f>
        <v>Analytical</v>
      </c>
      <c r="L90" t="str">
        <f>YourData!$F$2</f>
        <v>Tested Program V1.2.3</v>
      </c>
    </row>
    <row r="91" spans="2:12" customFormat="false">
      <c r="B91" t="s">
        <v>829</v>
      </c>
      <c r="C91" t="s">
        <v>187</v>
      </c>
      <c r="D91" t="s">
        <v>189</v>
      </c>
      <c r="E91" t="s">
        <v>188</v>
      </c>
      <c r="F91" t="s">
        <v>387</v>
      </c>
      <c r="G91" t="s">
        <v>190</v>
      </c>
      <c r="H91" t="s">
        <v>191</v>
      </c>
      <c r="I91" t="s">
        <v>192</v>
      </c>
      <c r="J91" t="s">
        <v>193</v>
      </c>
      <c r="K91" t="s">
        <v>194</v>
      </c>
      <c r="L91" s="273" t="str">
        <f>YourData!$J$4&amp;"/"&amp;YourData!$J$8</f>
        <v>Tested Prg/Org</v>
      </c>
    </row>
    <row r="92" spans="1:12" customFormat="false">
      <c r="A92" t="s">
        <v>365</v>
      </c>
      <c r="B92">
        <f>Q!BE98</f>
        <v>3800</v>
      </c>
      <c r="C92">
        <f>Q!BF98</f>
        <v>3800</v>
      </c>
      <c r="D92">
        <f>Q!BG98</f>
        <v>3841.47</v>
      </c>
      <c r="E92">
        <f>Q!BH98</f>
        <v>3793.9624853458381</v>
      </c>
      <c r="F92">
        <f>Q!BI98</f>
        <v>3797.6447955555559</v>
      </c>
      <c r="G92">
        <f>Q!BJ98</f>
        <v>3799.7366400000501</v>
      </c>
      <c r="H92">
        <f>Q!BK98</f>
        <v>3797.9491200000398</v>
      </c>
      <c r="I92">
        <f>Q!BO98</f>
        <v>3800.35987149332</v>
      </c>
      <c r="J92">
        <f>Q!BP98</f>
        <v>3800.4</v>
      </c>
      <c r="K92">
        <f>Q!BQ98</f>
        <v>3800.4</v>
      </c>
      <c r="L92" t="str">
        <f>Q!BS98</f>
        <v/>
      </c>
    </row>
    <row r="93" spans="1:12" customFormat="false">
      <c r="A93" t="s">
        <v>352</v>
      </c>
      <c r="B93">
        <f>Q!BE99</f>
        <v>3765</v>
      </c>
      <c r="C93">
        <f>Q!BF99</f>
        <v>3766</v>
      </c>
      <c r="D93">
        <f>Q!BG99</f>
        <v>3803.58</v>
      </c>
      <c r="E93">
        <f>Q!BH99</f>
        <v>3755.5685814771396</v>
      </c>
      <c r="F93">
        <f>Q!BI99</f>
        <v>3763.0651316666667</v>
      </c>
      <c r="G93">
        <f>Q!BJ99</f>
        <v>3764.6112000000298</v>
      </c>
      <c r="H93">
        <f>Q!BK99</f>
        <v>3763.2362199999902</v>
      </c>
      <c r="I93">
        <f>Q!BO99</f>
        <v>3765.24380604828</v>
      </c>
      <c r="J93">
        <f>Q!BP99</f>
        <v>3765</v>
      </c>
      <c r="K93">
        <f>Q!BQ99</f>
        <v>3765.3</v>
      </c>
      <c r="L93" t="str">
        <f>Q!BS99</f>
        <v/>
      </c>
    </row>
    <row r="94" spans="1:12" customFormat="false">
      <c r="A94" t="s">
        <v>353</v>
      </c>
      <c r="B94">
        <f>Q!BE100</f>
        <v>3749</v>
      </c>
      <c r="C94">
        <f>Q!BF100</f>
        <v>3749</v>
      </c>
      <c r="D94">
        <f>Q!BG100</f>
        <v>3763.48</v>
      </c>
      <c r="E94">
        <f>Q!BH100</f>
        <v>3739.1559202813601</v>
      </c>
      <c r="F94">
        <f>Q!BI100</f>
        <v>3746.9016744444443</v>
      </c>
      <c r="G94">
        <f>Q!BJ100</f>
        <v>3748.4294399999699</v>
      </c>
      <c r="H94">
        <f>Q!BK100</f>
        <v>3746.8105099999898</v>
      </c>
      <c r="I94">
        <f>Q!BO100</f>
        <v>3748.9019855617198</v>
      </c>
      <c r="J94">
        <f>Q!BP100</f>
        <v>3748.8</v>
      </c>
      <c r="K94">
        <f>Q!BQ100</f>
        <v>3748.5</v>
      </c>
      <c r="L94" t="str">
        <f>Q!BS100</f>
        <v/>
      </c>
    </row>
    <row r="95" spans="1:12" customFormat="false">
      <c r="A95" t="s">
        <v>354</v>
      </c>
      <c r="B95">
        <f>Q!BE101</f>
        <v>219</v>
      </c>
      <c r="C95">
        <f>Q!BF101</f>
        <v>219</v>
      </c>
      <c r="D95">
        <f>Q!BG101</f>
        <v>215.77799999999999</v>
      </c>
      <c r="E95">
        <f>Q!BH101</f>
        <v>215.12309495896835</v>
      </c>
      <c r="F95">
        <f>Q!BI101</f>
        <v>217.00042416666668</v>
      </c>
      <c r="G95">
        <f>Q!BJ101</f>
        <v>218.98531200000301</v>
      </c>
      <c r="H95">
        <f>Q!BK101</f>
        <v>219.76947900000101</v>
      </c>
      <c r="I95">
        <f>Q!BO101</f>
        <v>219.354089962286</v>
      </c>
      <c r="J95">
        <f>Q!BP101</f>
        <v>219.3</v>
      </c>
      <c r="K95">
        <f>Q!BQ101</f>
        <v>219.2</v>
      </c>
      <c r="L95" t="str">
        <f>Q!BS101</f>
        <v/>
      </c>
    </row>
    <row r="96" spans="1:12" customFormat="false">
      <c r="A96" t="s">
        <v>355</v>
      </c>
      <c r="B96">
        <f>Q!BE102</f>
        <v>198</v>
      </c>
      <c r="C96">
        <f>Q!BF102</f>
        <v>198</v>
      </c>
      <c r="D96">
        <f>Q!BG102</f>
        <v>195.53</v>
      </c>
      <c r="E96">
        <f>Q!BH102</f>
        <v>194.60726846424384</v>
      </c>
      <c r="F96">
        <f>Q!BI102</f>
        <v>196.28146916666668</v>
      </c>
      <c r="G96">
        <f>Q!BJ102</f>
        <v>197.674848</v>
      </c>
      <c r="H96">
        <f>Q!BK102</f>
        <v>198.56431600000101</v>
      </c>
      <c r="I96">
        <f>Q!BO102</f>
        <v>197.96713190339099</v>
      </c>
      <c r="J96">
        <f>Q!BP102</f>
        <v>197.9</v>
      </c>
      <c r="K96">
        <f>Q!BQ102</f>
        <v>197.3</v>
      </c>
      <c r="L96" t="str">
        <f>Q!BS102</f>
        <v/>
      </c>
    </row>
    <row r="97" spans="1:12" customFormat="false">
      <c r="A97" s="37" t="s">
        <v>356</v>
      </c>
      <c r="B97">
        <f>Q!BE103</f>
        <v>3778</v>
      </c>
      <c r="C97">
        <f>Q!BF103</f>
        <v>3778</v>
      </c>
      <c r="D97">
        <f>Q!BG103</f>
        <v>3803.58</v>
      </c>
      <c r="E97">
        <f>Q!BH103</f>
        <v>3786.0492379835878</v>
      </c>
      <c r="F97">
        <f>Q!BI103</f>
        <v>3776.0269500000004</v>
      </c>
      <c r="G97">
        <f>Q!BJ103</f>
        <v>3777.7958400000398</v>
      </c>
      <c r="H97">
        <f>Q!BK103</f>
        <v>3775.8216299999999</v>
      </c>
      <c r="I97">
        <f>Q!BO103</f>
        <v>3778.3317930881499</v>
      </c>
      <c r="J97">
        <f>Q!BP103</f>
        <v>3778.2</v>
      </c>
      <c r="K97">
        <f>Q!BQ103</f>
        <v>3779</v>
      </c>
      <c r="L97" t="str">
        <f>Q!BS103</f>
        <v/>
      </c>
    </row>
    <row r="98" spans="1:12" customFormat="false">
      <c r="A98" s="37" t="s">
        <v>357</v>
      </c>
      <c r="B98">
        <f>Q!BE104</f>
        <v>3761</v>
      </c>
      <c r="C98">
        <f>Q!BF104</f>
        <v>3761</v>
      </c>
      <c r="D98">
        <f>Q!BG104</f>
        <v>3777.1779999999999</v>
      </c>
      <c r="E98">
        <f>Q!BH104</f>
        <v>3769.0504103165299</v>
      </c>
      <c r="F98">
        <f>Q!BI104</f>
        <v>3759.036741111111</v>
      </c>
      <c r="G98">
        <f>Q!BJ104</f>
        <v>3760.86815999995</v>
      </c>
      <c r="H98">
        <f>Q!BK104</f>
        <v>3759.6868399999898</v>
      </c>
      <c r="I98">
        <f>Q!BO104</f>
        <v>3761.3053362061401</v>
      </c>
      <c r="J98">
        <f>Q!BP104</f>
        <v>3761.1</v>
      </c>
      <c r="K98">
        <f>Q!BQ104</f>
        <v>3760.8</v>
      </c>
      <c r="L98" t="str">
        <f>Q!BS104</f>
        <v/>
      </c>
    </row>
    <row r="99" spans="1:12" customFormat="false">
      <c r="A99" t="s">
        <v>358</v>
      </c>
      <c r="B99">
        <f>Q!BE105</f>
        <v>3798</v>
      </c>
      <c r="C99">
        <f>Q!BF105</f>
        <v>3798</v>
      </c>
      <c r="D99">
        <f>Q!BG105</f>
        <v>3828.2579999999998</v>
      </c>
      <c r="E99">
        <f>Q!BH105</f>
        <v>3808.6166471277847</v>
      </c>
      <c r="F99">
        <f>Q!BI105</f>
        <v>3795.4925550000003</v>
      </c>
      <c r="G99">
        <f>Q!BJ105</f>
        <v>3797.8684799999801</v>
      </c>
      <c r="H99">
        <f>Q!BK105</f>
        <v>3795.91167</v>
      </c>
      <c r="I99">
        <f>Q!BO105</f>
        <v>3797.7525320823202</v>
      </c>
      <c r="J99">
        <f>Q!BP105</f>
        <v>3798.1</v>
      </c>
      <c r="K99">
        <f>Q!BQ105</f>
        <v>3798.6</v>
      </c>
      <c r="L99" t="str">
        <f>Q!BS105</f>
        <v/>
      </c>
    </row>
    <row r="100" spans="1:12" customFormat="false">
      <c r="A100" t="s">
        <v>359</v>
      </c>
      <c r="B100">
        <f>Q!BE106</f>
        <v>1493</v>
      </c>
      <c r="C100">
        <f>Q!BF106</f>
        <v>1493</v>
      </c>
      <c r="D100">
        <f>Q!BG106</f>
        <v>1486.857</v>
      </c>
      <c r="E100">
        <f>Q!BH106</f>
        <v>1497.6553341148888</v>
      </c>
      <c r="F100">
        <f>Q!BI106</f>
        <v>1491.2209888888888</v>
      </c>
      <c r="G100">
        <f>Q!BJ106</f>
        <v>1492.4851200000201</v>
      </c>
      <c r="H100">
        <f>Q!BK106</f>
        <v>1492.42302</v>
      </c>
      <c r="I100">
        <f>Q!BO106</f>
        <v>1493.0269892517099</v>
      </c>
      <c r="J100">
        <f>Q!BP106</f>
        <v>1492.7</v>
      </c>
      <c r="K100">
        <f>Q!BQ106</f>
        <v>1493.1</v>
      </c>
      <c r="L100" t="str">
        <f>Q!BS106</f>
        <v/>
      </c>
    </row>
    <row r="101" spans="1:12" customFormat="false">
      <c r="A101" t="s">
        <v>360</v>
      </c>
      <c r="B101">
        <f>Q!BE107</f>
        <v>1537</v>
      </c>
      <c r="C101">
        <f>Q!BF107</f>
        <v>1538</v>
      </c>
      <c r="D101">
        <f>Q!BG107</f>
        <v>1553.184</v>
      </c>
      <c r="E101">
        <f>Q!BH107</f>
        <v>1606.6822977725678</v>
      </c>
      <c r="F101">
        <f>Q!BI107</f>
        <v>1537.3461172222223</v>
      </c>
      <c r="G101">
        <f>Q!BJ107</f>
        <v>1537.81152000002</v>
      </c>
      <c r="H101">
        <f>Q!BK107</f>
        <v>1537.3001099999999</v>
      </c>
      <c r="I101">
        <f>Q!BO107</f>
        <v>1537.79385006956</v>
      </c>
      <c r="J101">
        <f>Q!BP107</f>
        <v>1538.1</v>
      </c>
      <c r="K101">
        <f>Q!BQ107</f>
        <v>1537.7</v>
      </c>
      <c r="L101" t="str">
        <f>Q!BS107</f>
        <v/>
      </c>
    </row>
    <row r="102" spans="1:12" customFormat="false">
      <c r="A102" t="s">
        <v>361</v>
      </c>
      <c r="B102">
        <f>Q!BE108</f>
        <v>1548</v>
      </c>
      <c r="C102">
        <f>Q!BF108</f>
        <v>1578</v>
      </c>
      <c r="D102">
        <f>Q!BG108</f>
        <v>1608.0940000000001</v>
      </c>
      <c r="E102">
        <f>Q!BH108</f>
        <v>1652.6963657678784</v>
      </c>
      <c r="F102">
        <f>Q!BI108</f>
        <v>1576.6014397222223</v>
      </c>
      <c r="G102">
        <f>Q!BJ108</f>
        <v>1577.7283199999899</v>
      </c>
      <c r="H102">
        <f>Q!BK108</f>
        <v>1577.1232600000001</v>
      </c>
      <c r="I102">
        <f>Q!BO108</f>
        <v>1577.60072805147</v>
      </c>
      <c r="J102">
        <f>Q!BP108</f>
        <v>1578.1</v>
      </c>
      <c r="K102">
        <f>Q!BQ108</f>
        <v>1577.7</v>
      </c>
      <c r="L102" t="str">
        <f>Q!BS108</f>
        <v/>
      </c>
    </row>
    <row r="103" spans="1:12" customFormat="false">
      <c r="A103" t="s">
        <v>362</v>
      </c>
      <c r="B103">
        <f>Q!BE109</f>
        <v>208</v>
      </c>
      <c r="C103">
        <f>Q!BF109</f>
        <v>208</v>
      </c>
      <c r="D103">
        <f>Q!BG109</f>
        <v>203.00700000000001</v>
      </c>
      <c r="E103">
        <f>Q!BH109</f>
        <v>212.19226260257915</v>
      </c>
      <c r="F103">
        <f>Q!BI109</f>
        <v>206.36539055555556</v>
      </c>
      <c r="G103">
        <f>Q!BJ109</f>
        <v>207.58886399999901</v>
      </c>
      <c r="H103">
        <f>Q!BK109</f>
        <v>208.02347</v>
      </c>
      <c r="I103">
        <f>Q!BO109</f>
        <v>207.812313789174</v>
      </c>
      <c r="J103">
        <f>Q!BP109</f>
        <v>207.7</v>
      </c>
      <c r="K103">
        <f>Q!BQ109</f>
        <v>207.9</v>
      </c>
      <c r="L103" t="str">
        <f>Q!BS109</f>
        <v/>
      </c>
    </row>
    <row r="104" spans="1:12" customFormat="false">
      <c r="A104" t="s">
        <v>363</v>
      </c>
      <c r="B104">
        <f>Q!BE110</f>
        <v>232</v>
      </c>
      <c r="C104">
        <f>Q!BF110</f>
        <v>232</v>
      </c>
      <c r="D104">
        <f>Q!BG110</f>
        <v>225.64</v>
      </c>
      <c r="E104">
        <f>Q!BH110</f>
        <v>235.05275498241497</v>
      </c>
      <c r="F104">
        <f>Q!BI110</f>
        <v>229.55626999999998</v>
      </c>
      <c r="G104">
        <f>Q!BJ110</f>
        <v>231.35078399999699</v>
      </c>
      <c r="H104">
        <f>Q!BK110</f>
        <v>231.73351699999901</v>
      </c>
      <c r="I104">
        <f>Q!BO110</f>
        <v>231.64495987296601</v>
      </c>
      <c r="J104">
        <f>Q!BP110</f>
        <v>231.6</v>
      </c>
      <c r="K104">
        <f>Q!BQ110</f>
        <v>231.6</v>
      </c>
      <c r="L104" t="str">
        <f>Q!BS110</f>
        <v/>
      </c>
    </row>
    <row r="105" spans="1:12" customFormat="false">
      <c r="A105" t="s">
        <v>364</v>
      </c>
      <c r="B105">
        <f>Q!BE111</f>
        <v>4276</v>
      </c>
      <c r="C105">
        <f>Q!BF111</f>
        <v>4215</v>
      </c>
      <c r="D105">
        <f>Q!BG111</f>
        <v>4313.1760000000004</v>
      </c>
      <c r="E105">
        <f>Q!BH111</f>
        <v>4302.7549824150065</v>
      </c>
      <c r="F105">
        <f>Q!BI111</f>
        <v>4274.2566583333328</v>
      </c>
      <c r="G105">
        <f>Q!BJ111</f>
        <v>4276.5407999999597</v>
      </c>
      <c r="H105">
        <f>Q!BK111</f>
        <v>4276.5407999999597</v>
      </c>
      <c r="I105">
        <f>Q!BO111</f>
        <v>4276.6945136592203</v>
      </c>
      <c r="J105">
        <f>Q!BP111</f>
        <v>4276.8</v>
      </c>
      <c r="K105">
        <f>Q!BQ111</f>
        <v>4276.8</v>
      </c>
      <c r="L105" t="str">
        <f>Q!BS111</f>
        <v/>
      </c>
    </row>
    <row r="106" spans="1:1" customFormat="false">
      <c r="A106" t="str">
        <f>Q!BD112</f>
        <v>Coil Load, Latent (kWh,thermal)</v>
      </c>
    </row>
    <row r="107" spans="2:12" customFormat="false">
      <c r="B107" t="str">
        <f>Q!BE113</f>
        <v>CA-SIS</v>
      </c>
      <c r="C107" t="str">
        <f>Q!BF113</f>
        <v>CLM2000</v>
      </c>
      <c r="D107" t="str">
        <f>Q!BG113</f>
        <v>DOE21E</v>
      </c>
      <c r="E107" t="str">
        <f>Q!BH113</f>
        <v>DOE21E</v>
      </c>
      <c r="F107" t="str">
        <f>Q!BI113</f>
        <v>E+</v>
      </c>
      <c r="G107" t="str">
        <f>Q!BJ113</f>
        <v>TRN-id</v>
      </c>
      <c r="H107" t="str">
        <f>Q!BK113</f>
        <v>TRN-re</v>
      </c>
      <c r="J107" t="str">
        <f>Q!BP113</f>
        <v>Analytical</v>
      </c>
      <c r="L107" t="str">
        <f>YourData!$F$2</f>
        <v>Tested Program V1.2.3</v>
      </c>
    </row>
    <row r="108" spans="2:12" customFormat="false">
      <c r="B108" t="s">
        <v>829</v>
      </c>
      <c r="C108" t="s">
        <v>187</v>
      </c>
      <c r="D108" t="s">
        <v>189</v>
      </c>
      <c r="E108" t="s">
        <v>188</v>
      </c>
      <c r="F108" t="s">
        <v>387</v>
      </c>
      <c r="G108" t="s">
        <v>190</v>
      </c>
      <c r="H108" t="s">
        <v>191</v>
      </c>
      <c r="I108" t="s">
        <v>192</v>
      </c>
      <c r="J108" t="s">
        <v>193</v>
      </c>
      <c r="K108" t="s">
        <v>194</v>
      </c>
      <c r="L108" s="273" t="str">
        <f>YourData!$J$4&amp;"/"&amp;YourData!$J$8</f>
        <v>Tested Prg/Org</v>
      </c>
    </row>
    <row r="109" spans="1:12" customFormat="false">
      <c r="A109" t="s">
        <v>365</v>
      </c>
      <c r="B109">
        <f>Q!BE115</f>
        <v>0</v>
      </c>
      <c r="C109">
        <f>Q!BF115</f>
        <v>0</v>
      </c>
      <c r="D109">
        <f>Q!BG115</f>
        <v>0</v>
      </c>
      <c r="E109">
        <f>Q!BH115</f>
        <v>0</v>
      </c>
      <c r="F109">
        <f>Q!BI115</f>
        <v>4.9461111107120814E-3</v>
      </c>
      <c r="G109">
        <f>Q!BJ115</f>
        <v>0</v>
      </c>
      <c r="H109">
        <f>Q!BK115</f>
        <v>3.3137916779999903E-14</v>
      </c>
      <c r="I109">
        <f>Q!BO115</f>
        <v>0</v>
      </c>
      <c r="J109">
        <f>Q!BP115</f>
        <v>0</v>
      </c>
      <c r="K109">
        <f>Q!BQ115</f>
        <v>0</v>
      </c>
      <c r="L109" t="str">
        <f>Q!BS115</f>
        <v/>
      </c>
    </row>
    <row r="110" spans="1:12" customFormat="false">
      <c r="A110" t="s">
        <v>352</v>
      </c>
      <c r="B110">
        <f>Q!BE116</f>
        <v>0</v>
      </c>
      <c r="C110">
        <f>Q!BF116</f>
        <v>0</v>
      </c>
      <c r="D110">
        <f>Q!BG116</f>
        <v>0</v>
      </c>
      <c r="E110">
        <f>Q!BH116</f>
        <v>0</v>
      </c>
      <c r="F110">
        <f>Q!BI116</f>
        <v>3.7099999999554711E-3</v>
      </c>
      <c r="G110">
        <f>Q!BJ116</f>
        <v>0</v>
      </c>
      <c r="H110">
        <f>Q!BK116</f>
        <v>2.6911818000000001E-15</v>
      </c>
      <c r="I110">
        <f>Q!BO116</f>
        <v>0</v>
      </c>
      <c r="J110">
        <f>Q!BP116</f>
        <v>0</v>
      </c>
      <c r="K110">
        <f>Q!BQ116</f>
        <v>0</v>
      </c>
      <c r="L110" t="str">
        <f>Q!BS116</f>
        <v/>
      </c>
    </row>
    <row r="111" spans="1:12" customFormat="false">
      <c r="A111" t="s">
        <v>353</v>
      </c>
      <c r="B111">
        <f>Q!BE117</f>
        <v>0</v>
      </c>
      <c r="C111">
        <f>Q!BF117</f>
        <v>0</v>
      </c>
      <c r="D111">
        <f>Q!BG117</f>
        <v>0</v>
      </c>
      <c r="E111">
        <f>Q!BH117</f>
        <v>0</v>
      </c>
      <c r="F111">
        <f>Q!BI117</f>
        <v>4.2294444442632084E-3</v>
      </c>
      <c r="G111">
        <f>Q!BJ117</f>
        <v>0</v>
      </c>
      <c r="H111">
        <f>Q!BK117</f>
        <v>3.8102884200000001E-15</v>
      </c>
      <c r="I111">
        <f>Q!BO117</f>
        <v>0</v>
      </c>
      <c r="J111">
        <f>Q!BP117</f>
        <v>0</v>
      </c>
      <c r="K111">
        <f>Q!BQ117</f>
        <v>0</v>
      </c>
      <c r="L111" t="str">
        <f>Q!BS117</f>
        <v/>
      </c>
    </row>
    <row r="112" spans="1:12" customFormat="false">
      <c r="A112" t="s">
        <v>354</v>
      </c>
      <c r="B112">
        <f>Q!BE118</f>
        <v>0</v>
      </c>
      <c r="C112">
        <f>Q!BF118</f>
        <v>0</v>
      </c>
      <c r="D112">
        <f>Q!BG118</f>
        <v>0</v>
      </c>
      <c r="E112">
        <f>Q!BH118</f>
        <v>0</v>
      </c>
      <c r="F112">
        <f>Q!BI118</f>
        <v>7.9500000001075932E-4</v>
      </c>
      <c r="G112">
        <f>Q!BJ118</f>
        <v>0</v>
      </c>
      <c r="H112">
        <f>Q!BK118</f>
        <v>3.1414859400000099E-14</v>
      </c>
      <c r="I112">
        <f>Q!BO118</f>
        <v>0</v>
      </c>
      <c r="J112">
        <f>Q!BP118</f>
        <v>0</v>
      </c>
      <c r="K112">
        <f>Q!BQ118</f>
        <v>0</v>
      </c>
      <c r="L112" t="str">
        <f>Q!BS118</f>
        <v/>
      </c>
    </row>
    <row r="113" spans="1:12" customFormat="false">
      <c r="A113" t="s">
        <v>355</v>
      </c>
      <c r="B113">
        <f>Q!BE119</f>
        <v>0</v>
      </c>
      <c r="C113">
        <f>Q!BF119</f>
        <v>0</v>
      </c>
      <c r="D113">
        <f>Q!BG119</f>
        <v>0</v>
      </c>
      <c r="E113">
        <f>Q!BH119</f>
        <v>0</v>
      </c>
      <c r="F113">
        <f>Q!BI119</f>
        <v>6.7805555556788022E-4</v>
      </c>
      <c r="G113">
        <f>Q!BJ119</f>
        <v>0</v>
      </c>
      <c r="H113">
        <f>Q!BK119</f>
        <v>-2.7533489999999998E-16</v>
      </c>
      <c r="I113">
        <f>Q!BO119</f>
        <v>0</v>
      </c>
      <c r="J113">
        <f>Q!BP119</f>
        <v>0</v>
      </c>
      <c r="K113">
        <f>Q!BQ119</f>
        <v>0</v>
      </c>
      <c r="L113" t="str">
        <f>Q!BS119</f>
        <v/>
      </c>
    </row>
    <row r="114" spans="1:12" customFormat="false">
      <c r="A114" s="37" t="s">
        <v>356</v>
      </c>
      <c r="B114">
        <f>Q!BE120</f>
        <v>739</v>
      </c>
      <c r="C114">
        <f>Q!BF120</f>
        <v>739</v>
      </c>
      <c r="D114">
        <f>Q!BG120</f>
        <v>739.2</v>
      </c>
      <c r="E114">
        <f>Q!BH120</f>
        <v>741.50058616647129</v>
      </c>
      <c r="F114">
        <f>Q!BI120</f>
        <v>732.69557444444399</v>
      </c>
      <c r="G114">
        <f>Q!BJ120</f>
        <v>739.20000000000903</v>
      </c>
      <c r="H114">
        <f>Q!BK120</f>
        <v>739.20686999999998</v>
      </c>
      <c r="I114">
        <f>Q!BO120</f>
        <v>739.19558892383304</v>
      </c>
      <c r="J114">
        <f>Q!BP120</f>
        <v>739.2</v>
      </c>
      <c r="K114">
        <f>Q!BQ120</f>
        <v>739.4</v>
      </c>
      <c r="L114" t="str">
        <f>Q!BS120</f>
        <v/>
      </c>
    </row>
    <row r="115" spans="1:12" customFormat="false">
      <c r="A115" s="37" t="s">
        <v>357</v>
      </c>
      <c r="B115">
        <f>Q!BE121</f>
        <v>740</v>
      </c>
      <c r="C115">
        <f>Q!BF121</f>
        <v>739</v>
      </c>
      <c r="D115">
        <f>Q!BG121</f>
        <v>739.2</v>
      </c>
      <c r="E115">
        <f>Q!BH121</f>
        <v>739.4490035169988</v>
      </c>
      <c r="F115">
        <f>Q!BI121</f>
        <v>732.01191888888934</v>
      </c>
      <c r="G115">
        <f>Q!BJ121</f>
        <v>739.20000000000903</v>
      </c>
      <c r="H115">
        <f>Q!BK121</f>
        <v>739.19465999999898</v>
      </c>
      <c r="I115">
        <f>Q!BO121</f>
        <v>739.23957292481805</v>
      </c>
      <c r="J115">
        <f>Q!BP121</f>
        <v>739.2</v>
      </c>
      <c r="K115">
        <f>Q!BQ121</f>
        <v>739.1</v>
      </c>
      <c r="L115" t="str">
        <f>Q!BS121</f>
        <v/>
      </c>
    </row>
    <row r="116" spans="1:12" customFormat="false">
      <c r="A116" t="s">
        <v>358</v>
      </c>
      <c r="B116">
        <f>Q!BE122</f>
        <v>740</v>
      </c>
      <c r="C116">
        <f>Q!BF122</f>
        <v>739</v>
      </c>
      <c r="D116">
        <f>Q!BG122</f>
        <v>739.2</v>
      </c>
      <c r="E116">
        <f>Q!BH122</f>
        <v>740.32825322391557</v>
      </c>
      <c r="F116">
        <f>Q!BI122</f>
        <v>733.1666877777775</v>
      </c>
      <c r="G116">
        <f>Q!BJ122</f>
        <v>739.20000000000903</v>
      </c>
      <c r="H116">
        <f>Q!BK122</f>
        <v>739.18917999999599</v>
      </c>
      <c r="I116">
        <f>Q!BO122</f>
        <v>739.24543494157797</v>
      </c>
      <c r="J116">
        <f>Q!BP122</f>
        <v>739.2</v>
      </c>
      <c r="K116">
        <f>Q!BQ122</f>
        <v>739.3</v>
      </c>
      <c r="L116" t="str">
        <f>Q!BS122</f>
        <v/>
      </c>
    </row>
    <row r="117" spans="1:12" customFormat="false">
      <c r="A117" t="s">
        <v>359</v>
      </c>
      <c r="B117">
        <f>Q!BE123</f>
        <v>740</v>
      </c>
      <c r="C117">
        <f>Q!BF123</f>
        <v>739</v>
      </c>
      <c r="D117">
        <f>Q!BG123</f>
        <v>739.2</v>
      </c>
      <c r="E117">
        <f>Q!BH123</f>
        <v>738.86283704572099</v>
      </c>
      <c r="F117">
        <f>Q!BI123</f>
        <v>733.64667944444454</v>
      </c>
      <c r="G117">
        <f>Q!BJ123</f>
        <v>739.20000000000903</v>
      </c>
      <c r="H117">
        <f>Q!BK123</f>
        <v>739.21151999999597</v>
      </c>
      <c r="I117">
        <f>Q!BO123</f>
        <v>739.31569662234199</v>
      </c>
      <c r="J117">
        <f>Q!BP123</f>
        <v>739.2</v>
      </c>
      <c r="K117">
        <f>Q!BQ123</f>
        <v>739.4</v>
      </c>
      <c r="L117" t="str">
        <f>Q!BS123</f>
        <v/>
      </c>
    </row>
    <row r="118" spans="1:12" customFormat="false">
      <c r="A118" t="s">
        <v>360</v>
      </c>
      <c r="B118">
        <f>Q!BE124</f>
        <v>2958</v>
      </c>
      <c r="C118">
        <f>Q!BF124</f>
        <v>2957</v>
      </c>
      <c r="D118">
        <f>Q!BG124</f>
        <v>2956.8</v>
      </c>
      <c r="E118">
        <f>Q!BH124</f>
        <v>2927.9015240328254</v>
      </c>
      <c r="F118">
        <f>Q!BI124</f>
        <v>2943.8619316666664</v>
      </c>
      <c r="G118">
        <f>Q!BJ124</f>
        <v>2956.8000000000402</v>
      </c>
      <c r="H118">
        <f>Q!BK124</f>
        <v>2956.7992399999998</v>
      </c>
      <c r="I118">
        <f>Q!BO124</f>
        <v>2957.4712615407998</v>
      </c>
      <c r="J118">
        <f>Q!BP124</f>
        <v>2956.8</v>
      </c>
      <c r="K118">
        <f>Q!BQ124</f>
        <v>2956.1</v>
      </c>
      <c r="L118" t="str">
        <f>Q!BS124</f>
        <v/>
      </c>
    </row>
    <row r="119" spans="1:12" customFormat="false">
      <c r="A119" t="s">
        <v>361</v>
      </c>
      <c r="B119">
        <f>Q!BE125</f>
        <v>2959</v>
      </c>
      <c r="C119">
        <f>Q!BF125</f>
        <v>2957</v>
      </c>
      <c r="D119">
        <f>Q!BG125</f>
        <v>2956.8</v>
      </c>
      <c r="E119">
        <f>Q!BH125</f>
        <v>2929.9531066822979</v>
      </c>
      <c r="F119">
        <f>Q!BI125</f>
        <v>2945.9884330555551</v>
      </c>
      <c r="G119">
        <f>Q!BJ125</f>
        <v>2956.8000000000402</v>
      </c>
      <c r="H119">
        <f>Q!BK125</f>
        <v>2956.8194600000002</v>
      </c>
      <c r="I119">
        <f>Q!BO125</f>
        <v>2957.5223705233002</v>
      </c>
      <c r="J119">
        <f>Q!BP125</f>
        <v>2956.8</v>
      </c>
      <c r="K119">
        <f>Q!BQ125</f>
        <v>2956.2</v>
      </c>
      <c r="L119" t="str">
        <f>Q!BS125</f>
        <v/>
      </c>
    </row>
    <row r="120" spans="1:12" customFormat="false">
      <c r="A120" t="s">
        <v>362</v>
      </c>
      <c r="B120">
        <f>Q!BE126</f>
        <v>370</v>
      </c>
      <c r="C120">
        <f>Q!BF126</f>
        <v>370</v>
      </c>
      <c r="D120">
        <f>Q!BG126</f>
        <v>369.6</v>
      </c>
      <c r="E120">
        <f>Q!BH126</f>
        <v>366.35404454865181</v>
      </c>
      <c r="F120">
        <f>Q!BI126</f>
        <v>367.93643305555554</v>
      </c>
      <c r="G120">
        <f>Q!BJ126</f>
        <v>369.60000000000502</v>
      </c>
      <c r="H120">
        <f>Q!BK126</f>
        <v>369.64684599999998</v>
      </c>
      <c r="I120">
        <f>Q!BO126</f>
        <v>369.715567939381</v>
      </c>
      <c r="J120">
        <f>Q!BP126</f>
        <v>369.6</v>
      </c>
      <c r="K120">
        <f>Q!BQ126</f>
        <v>369.8</v>
      </c>
      <c r="L120" t="str">
        <f>Q!BS126</f>
        <v/>
      </c>
    </row>
    <row r="121" spans="1:12" customFormat="false">
      <c r="A121" t="s">
        <v>363</v>
      </c>
      <c r="B121">
        <f>Q!BE127</f>
        <v>370</v>
      </c>
      <c r="C121">
        <f>Q!BF127</f>
        <v>370</v>
      </c>
      <c r="D121">
        <f>Q!BG127</f>
        <v>369.6</v>
      </c>
      <c r="E121">
        <f>Q!BH127</f>
        <v>366.64712778429077</v>
      </c>
      <c r="F121">
        <f>Q!BI127</f>
        <v>368.14557111111111</v>
      </c>
      <c r="G121">
        <f>Q!BJ127</f>
        <v>369.60000000000502</v>
      </c>
      <c r="H121">
        <f>Q!BK127</f>
        <v>369.60549999999898</v>
      </c>
      <c r="I121">
        <f>Q!BO127</f>
        <v>369.72940129357602</v>
      </c>
      <c r="J121">
        <f>Q!BP127</f>
        <v>369.6</v>
      </c>
      <c r="K121">
        <f>Q!BQ127</f>
        <v>369.6</v>
      </c>
      <c r="L121" t="str">
        <f>Q!BS127</f>
        <v/>
      </c>
    </row>
    <row r="122" spans="1:12" customFormat="false">
      <c r="A122" t="s">
        <v>364</v>
      </c>
      <c r="B122">
        <f>Q!BE128</f>
        <v>1222</v>
      </c>
      <c r="C122">
        <f>Q!BF128</f>
        <v>1221</v>
      </c>
      <c r="D122">
        <f>Q!BG128</f>
        <v>1221</v>
      </c>
      <c r="E122">
        <f>Q!BH128</f>
        <v>1219.2262602579133</v>
      </c>
      <c r="F122">
        <f>Q!BI128</f>
        <v>1210.2212022222229</v>
      </c>
      <c r="G122">
        <f>Q!BJ128</f>
        <v>1221.0239999999999</v>
      </c>
      <c r="H122">
        <f>Q!BK128</f>
        <v>1221.0239999999999</v>
      </c>
      <c r="I122">
        <f>Q!BO128</f>
        <v>1221.1062621497899</v>
      </c>
      <c r="J122">
        <f>Q!BP128</f>
        <v>1221</v>
      </c>
      <c r="K122">
        <f>Q!BQ128</f>
        <v>1221</v>
      </c>
      <c r="L122" t="str">
        <f>Q!BS128</f>
        <v/>
      </c>
    </row>
    <row r="124" spans="1:1" customFormat="false">
      <c r="A124" t="str">
        <f>Q!BD130</f>
        <v>Sensible Coil - Zone Load, (Fan Heat) (kWh,thermal)</v>
      </c>
    </row>
    <row r="125" spans="2:12" customFormat="false">
      <c r="B125" t="str">
        <f>Q!BE131</f>
        <v>CA-SIS</v>
      </c>
      <c r="C125" t="str">
        <f>Q!BF131</f>
        <v>CLM2000</v>
      </c>
      <c r="D125" t="str">
        <f>Q!BG131</f>
        <v>DOE21E</v>
      </c>
      <c r="E125" t="str">
        <f>Q!BH131</f>
        <v>DOE21E</v>
      </c>
      <c r="F125" t="str">
        <f>Q!BI131</f>
        <v>E+</v>
      </c>
      <c r="G125" t="str">
        <f>Q!BJ131</f>
        <v>TRN-id</v>
      </c>
      <c r="H125" t="str">
        <f>Q!BK131</f>
        <v>TRN-re</v>
      </c>
      <c r="J125" t="str">
        <f>Q!BP131</f>
        <v>Analytical</v>
      </c>
      <c r="L125" t="str">
        <f>YourData!$F$2</f>
        <v>Tested Program V1.2.3</v>
      </c>
    </row>
    <row r="126" spans="2:12" customFormat="false">
      <c r="B126" t="s">
        <v>829</v>
      </c>
      <c r="C126" t="s">
        <v>187</v>
      </c>
      <c r="D126" t="s">
        <v>189</v>
      </c>
      <c r="E126" t="s">
        <v>188</v>
      </c>
      <c r="F126" t="s">
        <v>387</v>
      </c>
      <c r="G126" t="s">
        <v>190</v>
      </c>
      <c r="H126" t="s">
        <v>191</v>
      </c>
      <c r="I126" t="s">
        <v>192</v>
      </c>
      <c r="J126" t="s">
        <v>193</v>
      </c>
      <c r="K126" t="s">
        <v>194</v>
      </c>
      <c r="L126" s="273" t="str">
        <f>YourData!$J$4&amp;"/"&amp;YourData!$J$8</f>
        <v>Tested Prg/Org</v>
      </c>
    </row>
    <row r="127" spans="1:12" customFormat="false">
      <c r="A127" t="s">
        <v>365</v>
      </c>
      <c r="B127">
        <f>Q!BE133</f>
        <v>144</v>
      </c>
      <c r="C127">
        <f>Q!BF133</f>
        <v>144</v>
      </c>
      <c r="D127">
        <f>Q!BG133</f>
        <v>187.04999999999973</v>
      </c>
      <c r="E127">
        <f>Q!BH133</f>
        <v>138.62837045720971</v>
      </c>
      <c r="F127">
        <f>Q!BI133</f>
        <v>143.51764333333358</v>
      </c>
      <c r="G127">
        <f>Q!BJ133</f>
        <v>143.65344000009009</v>
      </c>
      <c r="H127">
        <f>Q!BK133</f>
        <v>142.36320000006981</v>
      </c>
      <c r="I127">
        <f>Q!BO133</f>
        <v>144.05363802255988</v>
      </c>
      <c r="J127">
        <f>Q!BP133</f>
        <v>144.09999999999991</v>
      </c>
      <c r="K127">
        <f>Q!BQ133</f>
        <v>144.09999999999991</v>
      </c>
      <c r="L127" t="str">
        <f>Q!BS133</f>
        <v/>
      </c>
    </row>
    <row r="128" spans="1:12" customFormat="false">
      <c r="A128" t="s">
        <v>352</v>
      </c>
      <c r="B128">
        <f>Q!BE134</f>
        <v>128</v>
      </c>
      <c r="C128">
        <f>Q!BF134</f>
        <v>129</v>
      </c>
      <c r="D128">
        <f>Q!BG134</f>
        <v>167.97899999999981</v>
      </c>
      <c r="E128">
        <f>Q!BH134</f>
        <v>118.99179366940189</v>
      </c>
      <c r="F128">
        <f>Q!BI134</f>
        <v>127.53064833333337</v>
      </c>
      <c r="G128">
        <f>Q!BJ134</f>
        <v>127.68672000007973</v>
      </c>
      <c r="H128">
        <f>Q!BK134</f>
        <v>126.68282999999019</v>
      </c>
      <c r="I128">
        <f>Q!BO134</f>
        <v>128.13091338779986</v>
      </c>
      <c r="J128">
        <f>Q!BP134</f>
        <v>127.90000000000009</v>
      </c>
      <c r="K128">
        <f>Q!BQ134</f>
        <v>128.20000000000027</v>
      </c>
      <c r="L128" t="str">
        <f>Q!BS134</f>
        <v/>
      </c>
    </row>
    <row r="129" spans="1:12" customFormat="false">
      <c r="A129" t="s">
        <v>353</v>
      </c>
      <c r="B129">
        <f>Q!BE135</f>
        <v>117</v>
      </c>
      <c r="C129">
        <f>Q!BF135</f>
        <v>117</v>
      </c>
      <c r="D129">
        <f>Q!BG135</f>
        <v>133.00799999999981</v>
      </c>
      <c r="E129">
        <f>Q!BH135</f>
        <v>107.56154747948403</v>
      </c>
      <c r="F129">
        <f>Q!BI135</f>
        <v>116.36636833333296</v>
      </c>
      <c r="G129">
        <f>Q!BJ135</f>
        <v>116.67264000001978</v>
      </c>
      <c r="H129">
        <f>Q!BK135</f>
        <v>115.48888999998962</v>
      </c>
      <c r="I129">
        <f>Q!BO135</f>
        <v>116.91269017812965</v>
      </c>
      <c r="J129">
        <f>Q!BP135</f>
        <v>116.90000000000009</v>
      </c>
      <c r="K129">
        <f>Q!BQ135</f>
        <v>116.59999999999991</v>
      </c>
      <c r="L129" t="str">
        <f>Q!BS135</f>
        <v/>
      </c>
    </row>
    <row r="130" spans="1:12" customFormat="false">
      <c r="A130" t="s">
        <v>354</v>
      </c>
      <c r="B130">
        <f>Q!BE136</f>
        <v>10</v>
      </c>
      <c r="C130">
        <f>Q!BF136</f>
        <v>10</v>
      </c>
      <c r="D130">
        <f>Q!BG136</f>
        <v>8.4339999999999975</v>
      </c>
      <c r="E130">
        <f>Q!BH136</f>
        <v>7.620164126611968</v>
      </c>
      <c r="F130">
        <f>Q!BI136</f>
        <v>10.252884722222234</v>
      </c>
      <c r="G130">
        <f>Q!BJ136</f>
        <v>10.260096000006001</v>
      </c>
      <c r="H130">
        <f>Q!BK136</f>
        <v>10.39845400000101</v>
      </c>
      <c r="I130">
        <f>Q!BO136</f>
        <v>10.407856491529003</v>
      </c>
      <c r="J130">
        <f>Q!BP136</f>
        <v>10.300000000000011</v>
      </c>
      <c r="K130">
        <f>Q!BQ136</f>
        <v>10.199999999999989</v>
      </c>
      <c r="L130" t="str">
        <f>Q!BS136</f>
        <v/>
      </c>
    </row>
    <row r="131" spans="1:12" customFormat="false">
      <c r="A131" t="s">
        <v>355</v>
      </c>
      <c r="B131">
        <f>Q!BE137</f>
        <v>8</v>
      </c>
      <c r="C131">
        <f>Q!BF137</f>
        <v>8</v>
      </c>
      <c r="D131">
        <f>Q!BG137</f>
        <v>7.0270000000000152</v>
      </c>
      <c r="E131">
        <f>Q!BH137</f>
        <v>6.154747948417338</v>
      </c>
      <c r="F131">
        <f>Q!BI137</f>
        <v>8.0982951111110992</v>
      </c>
      <c r="G131">
        <f>Q!BJ137</f>
        <v>8.1096959999989906</v>
      </c>
      <c r="H131">
        <f>Q!BK137</f>
        <v>8.2063440000010246</v>
      </c>
      <c r="I131">
        <f>Q!BO137</f>
        <v>8.2142392429109918</v>
      </c>
      <c r="J131">
        <f>Q!BP137</f>
        <v>8.2000000000000171</v>
      </c>
      <c r="K131">
        <f>Q!BQ137</f>
        <v>7.6000000000000227</v>
      </c>
      <c r="L131" t="str">
        <f>Q!BS137</f>
        <v/>
      </c>
    </row>
    <row r="132" spans="1:12" customFormat="false">
      <c r="A132" s="37" t="s">
        <v>356</v>
      </c>
      <c r="B132">
        <f>Q!BE138</f>
        <v>141</v>
      </c>
      <c r="C132">
        <f>Q!BF138</f>
        <v>141</v>
      </c>
      <c r="D132">
        <f>Q!BG138</f>
        <v>167.97899999999981</v>
      </c>
      <c r="E132">
        <f>Q!BH138</f>
        <v>149.4724501758501</v>
      </c>
      <c r="F132">
        <f>Q!BI138</f>
        <v>140.47683166666729</v>
      </c>
      <c r="G132">
        <f>Q!BJ138</f>
        <v>140.87136000008968</v>
      </c>
      <c r="H132">
        <f>Q!BK138</f>
        <v>139.44412999999986</v>
      </c>
      <c r="I132">
        <f>Q!BO138</f>
        <v>141.21890042766972</v>
      </c>
      <c r="J132">
        <f>Q!BP138</f>
        <v>141.09999999999991</v>
      </c>
      <c r="K132">
        <f>Q!BQ138</f>
        <v>141.90000000000009</v>
      </c>
      <c r="L132" t="str">
        <f>Q!BS138</f>
        <v/>
      </c>
    </row>
    <row r="133" spans="1:12" customFormat="false">
      <c r="A133" s="37" t="s">
        <v>357</v>
      </c>
      <c r="B133">
        <f>Q!BE139</f>
        <v>129</v>
      </c>
      <c r="C133">
        <f>Q!BF139</f>
        <v>129</v>
      </c>
      <c r="D133">
        <f>Q!BG139</f>
        <v>146.72599999999966</v>
      </c>
      <c r="E133">
        <f>Q!BH139</f>
        <v>137.45603751465387</v>
      </c>
      <c r="F133">
        <f>Q!BI139</f>
        <v>128.51382777777735</v>
      </c>
      <c r="G133">
        <f>Q!BJ139</f>
        <v>129.11135999999988</v>
      </c>
      <c r="H133">
        <f>Q!BK139</f>
        <v>128.26869999998962</v>
      </c>
      <c r="I133">
        <f>Q!BO139</f>
        <v>129.31604082254989</v>
      </c>
      <c r="J133">
        <f>Q!BP139</f>
        <v>129.19999999999982</v>
      </c>
      <c r="K133">
        <f>Q!BQ139</f>
        <v>128.90000000000009</v>
      </c>
      <c r="L133" t="str">
        <f>Q!BS139</f>
        <v/>
      </c>
    </row>
    <row r="134" spans="1:12" customFormat="false">
      <c r="A134" t="s">
        <v>358</v>
      </c>
      <c r="B134">
        <f>Q!BE140</f>
        <v>149</v>
      </c>
      <c r="C134">
        <f>Q!BF140</f>
        <v>149</v>
      </c>
      <c r="D134">
        <f>Q!BG140</f>
        <v>181.38699999999972</v>
      </c>
      <c r="E134">
        <f>Q!BH140</f>
        <v>160.60961313012922</v>
      </c>
      <c r="F134">
        <f>Q!BI140</f>
        <v>148.76441277777803</v>
      </c>
      <c r="G134">
        <f>Q!BJ140</f>
        <v>149.35872000001018</v>
      </c>
      <c r="H134">
        <f>Q!BK140</f>
        <v>147.95115000001988</v>
      </c>
      <c r="I134">
        <f>Q!BO140</f>
        <v>149.11442397428027</v>
      </c>
      <c r="J134">
        <f>Q!BP140</f>
        <v>149.40000000000009</v>
      </c>
      <c r="K134">
        <f>Q!BQ140</f>
        <v>149.90000000000009</v>
      </c>
      <c r="L134" t="str">
        <f>Q!BS140</f>
        <v/>
      </c>
    </row>
    <row r="135" spans="1:12" customFormat="false">
      <c r="A135" t="s">
        <v>359</v>
      </c>
      <c r="B135">
        <f>Q!BE141</f>
        <v>73</v>
      </c>
      <c r="C135">
        <f>Q!BF141</f>
        <v>73</v>
      </c>
      <c r="D135">
        <f>Q!BG141</f>
        <v>68.705999999999904</v>
      </c>
      <c r="E135">
        <f>Q!BH141</f>
        <v>79.132473622508996</v>
      </c>
      <c r="F135">
        <f>Q!BI141</f>
        <v>73.282219444444308</v>
      </c>
      <c r="G135">
        <f>Q!BJ141</f>
        <v>73.160640000010062</v>
      </c>
      <c r="H135">
        <f>Q!BK141</f>
        <v>73.001990000009982</v>
      </c>
      <c r="I135">
        <f>Q!BO141</f>
        <v>73.514096591229873</v>
      </c>
      <c r="J135">
        <f>Q!BP141</f>
        <v>73.200000000000045</v>
      </c>
      <c r="K135">
        <f>Q!BQ141</f>
        <v>73.599999999999909</v>
      </c>
      <c r="L135" t="str">
        <f>Q!BS141</f>
        <v/>
      </c>
    </row>
    <row r="136" spans="1:12" customFormat="false">
      <c r="A136" t="s">
        <v>360</v>
      </c>
      <c r="B136">
        <f>Q!BE142</f>
        <v>117</v>
      </c>
      <c r="C136">
        <f>Q!BF142</f>
        <v>118</v>
      </c>
      <c r="D136">
        <f>Q!BG142</f>
        <v>135.13200000000006</v>
      </c>
      <c r="E136">
        <f>Q!BH142</f>
        <v>188.15943728018806</v>
      </c>
      <c r="F136">
        <f>Q!BI142</f>
        <v>119.3937886111114</v>
      </c>
      <c r="G136">
        <f>Q!BJ142</f>
        <v>118.48704000000998</v>
      </c>
      <c r="H136">
        <f>Q!BK142</f>
        <v>118.12943000000996</v>
      </c>
      <c r="I136">
        <f>Q!BO142</f>
        <v>118.28095740907997</v>
      </c>
      <c r="J136">
        <f>Q!BP142</f>
        <v>118.59999999999991</v>
      </c>
      <c r="K136">
        <f>Q!BQ142</f>
        <v>118.20000000000005</v>
      </c>
      <c r="L136" t="str">
        <f>Q!BS142</f>
        <v/>
      </c>
    </row>
    <row r="137" spans="1:12" customFormat="false">
      <c r="A137" t="s">
        <v>361</v>
      </c>
      <c r="B137">
        <f>Q!BE143</f>
        <v>109</v>
      </c>
      <c r="C137">
        <f>Q!BF143</f>
        <v>139</v>
      </c>
      <c r="D137">
        <f>Q!BG143</f>
        <v>171.24500000000012</v>
      </c>
      <c r="E137">
        <f>Q!BH143</f>
        <v>215.41617819460748</v>
      </c>
      <c r="F137">
        <f>Q!BI143</f>
        <v>140.07732361111107</v>
      </c>
      <c r="G137">
        <f>Q!BJ143</f>
        <v>139.24512000001005</v>
      </c>
      <c r="H137">
        <f>Q!BK143</f>
        <v>138.83080000001019</v>
      </c>
      <c r="I137">
        <f>Q!BO143</f>
        <v>138.89449458070999</v>
      </c>
      <c r="J137">
        <f>Q!BP143</f>
        <v>139.39999999999986</v>
      </c>
      <c r="K137">
        <f>Q!BQ143</f>
        <v>139</v>
      </c>
      <c r="L137" t="str">
        <f>Q!BS143</f>
        <v/>
      </c>
    </row>
    <row r="138" spans="1:12" customFormat="false">
      <c r="A138" t="s">
        <v>362</v>
      </c>
      <c r="B138">
        <f>Q!BE144</f>
        <v>18</v>
      </c>
      <c r="C138">
        <f>Q!BF144</f>
        <v>18</v>
      </c>
      <c r="D138">
        <f>Q!BG144</f>
        <v>14.516999999999996</v>
      </c>
      <c r="E138">
        <f>Q!BH144</f>
        <v>23.739742086752642</v>
      </c>
      <c r="F138">
        <f>Q!BI144</f>
        <v>18.183160361111135</v>
      </c>
      <c r="G138">
        <f>Q!BJ144</f>
        <v>18.023711999998</v>
      </c>
      <c r="H138">
        <f>Q!BK144</f>
        <v>18.167645999999991</v>
      </c>
      <c r="I138">
        <f>Q!BO144</f>
        <v>18.059421128693998</v>
      </c>
      <c r="J138">
        <f>Q!BP144</f>
        <v>18</v>
      </c>
      <c r="K138">
        <f>Q!BQ144</f>
        <v>18.200000000000017</v>
      </c>
      <c r="L138" t="str">
        <f>Q!BS144</f>
        <v/>
      </c>
    </row>
    <row r="139" spans="1:12" customFormat="false">
      <c r="A139" t="s">
        <v>363</v>
      </c>
      <c r="B139">
        <f>Q!BE145</f>
        <v>23</v>
      </c>
      <c r="C139">
        <f>Q!BF145</f>
        <v>23</v>
      </c>
      <c r="D139">
        <f>Q!BG145</f>
        <v>18.313999999999993</v>
      </c>
      <c r="E139">
        <f>Q!BH145</f>
        <v>27.549824150058583</v>
      </c>
      <c r="F139">
        <f>Q!BI145</f>
        <v>22.808338611111111</v>
      </c>
      <c r="G139">
        <f>Q!BJ145</f>
        <v>22.625567999999987</v>
      </c>
      <c r="H139">
        <f>Q!BK145</f>
        <v>22.791477999999017</v>
      </c>
      <c r="I139">
        <f>Q!BO145</f>
        <v>22.698726402209019</v>
      </c>
      <c r="J139">
        <f>Q!BP145</f>
        <v>22.599999999999994</v>
      </c>
      <c r="K139">
        <f>Q!BQ145</f>
        <v>22.599999999999994</v>
      </c>
      <c r="L139" t="str">
        <f>Q!BS145</f>
        <v/>
      </c>
    </row>
    <row r="140" spans="1:12" customFormat="false">
      <c r="A140" t="s">
        <v>364</v>
      </c>
      <c r="B140">
        <f>Q!BE146</f>
        <v>154</v>
      </c>
      <c r="C140">
        <f>Q!BF146</f>
        <v>153</v>
      </c>
      <c r="D140">
        <f>Q!BG146</f>
        <v>192.67399999999998</v>
      </c>
      <c r="E140">
        <f>Q!BH146</f>
        <v>181.12543962485415</v>
      </c>
      <c r="F140">
        <f>Q!BI146</f>
        <v>153.73564444444401</v>
      </c>
      <c r="G140">
        <f>Q!BJ146</f>
        <v>154.5600000000095</v>
      </c>
      <c r="H140">
        <f>Q!BK146</f>
        <v>154.5600000000095</v>
      </c>
      <c r="I140">
        <f>Q!BO146</f>
        <v>154.46360010495027</v>
      </c>
      <c r="J140">
        <f>Q!BP146</f>
        <v>154.60000000000036</v>
      </c>
      <c r="K140">
        <f>Q!BQ146</f>
        <v>154.60000000000036</v>
      </c>
      <c r="L140" t="str">
        <f>Q!BS146</f>
        <v/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2" enableFormatConditionsCalculation="false">
    <pageSetUpPr fitToPage="1"/>
  </sheetPr>
  <dimension ref="A1:AB38"/>
  <sheetViews>
    <sheetView defaultGridColor="false" colorId="22" workbookViewId="0">
      <selection activeCell="A11" sqref="A11"/>
    </sheetView>
  </sheetViews>
  <sheetFormatPr baseColWidth="10" defaultColWidth="8.7109375" defaultRowHeight="15"/>
  <cols>
    <col min="3" max="3" width="10.5703125" customWidth="1"/>
    <col min="5" max="5" width="10.7109375" customWidth="1"/>
  </cols>
  <sheetData>
    <row r="1" spans="1:1" customFormat="false">
      <c r="A1" s="462" t="s">
        <v>397</v>
      </c>
    </row>
    <row r="2" spans="1:1" customFormat="false">
      <c r="A2" t="s">
        <v>396</v>
      </c>
    </row>
    <row r="3" spans="1:9" customFormat="false" ht="16">
      <c r="A3" s="497"/>
      <c r="I3" s="2"/>
    </row>
    <row r="4" spans="1:9" customFormat="false" ht="16">
      <c r="A4" s="523" t="s">
        <v>798</v>
      </c>
      <c r="I4" s="2"/>
    </row>
    <row r="5" spans="1:9" customFormat="false" ht="16">
      <c r="A5" s="497"/>
      <c r="I5" s="2"/>
    </row>
    <row r="6" spans="1:9" customFormat="false" ht="16">
      <c r="A6" s="462" t="s">
        <v>685</v>
      </c>
      <c r="I6" s="2"/>
    </row>
    <row r="7" spans="1:9" customFormat="false" ht="16">
      <c r="A7" t="s">
        <v>689</v>
      </c>
      <c r="I7" s="2"/>
    </row>
    <row r="8" spans="1:9" customFormat="false" ht="16">
      <c r="A8" s="2" t="s">
        <v>393</v>
      </c>
      <c r="I8" s="2"/>
    </row>
    <row r="9" spans="1:9" customFormat="false" ht="16">
      <c r="A9" s="2" t="s">
        <v>690</v>
      </c>
      <c r="I9" s="2"/>
    </row>
    <row r="10" spans="1:9" customFormat="false" ht="16">
      <c r="A10" s="2" t="s">
        <v>853</v>
      </c>
      <c r="I10" s="2"/>
    </row>
    <row r="11" spans="1:9" customFormat="false" ht="16">
      <c r="A11" s="2" t="s">
        <v>854</v>
      </c>
      <c r="I11" s="2"/>
    </row>
    <row r="12" spans="1:9" customFormat="false" ht="16">
      <c r="A12" s="2"/>
      <c r="I12" s="2"/>
    </row>
    <row r="13" spans="1:9" customFormat="false" ht="16">
      <c r="A13" s="2"/>
      <c r="I13" s="2"/>
    </row>
    <row r="14" spans="1:9" customFormat="false" ht="16">
      <c r="A14" s="2"/>
      <c r="I14" s="2"/>
    </row>
    <row r="15" spans="9:9" customFormat="false" ht="16">
      <c r="I15" s="2"/>
    </row>
    <row r="16" spans="9:9" customFormat="false" ht="16">
      <c r="I16" s="2"/>
    </row>
    <row r="17" spans="1:9" customFormat="false" ht="16">
      <c r="A17" s="498" t="s">
        <v>693</v>
      </c>
      <c r="I17" s="2"/>
    </row>
    <row r="18" spans="1:9" customFormat="false" ht="16">
      <c r="A18" t="s">
        <v>395</v>
      </c>
      <c r="I18" s="2"/>
    </row>
    <row r="19" spans="1:28" customFormat="false" ht="16">
      <c r="A19" s="3"/>
      <c r="B19" s="3"/>
      <c r="C19" s="4"/>
      <c r="D19" s="4"/>
      <c r="E19" s="4"/>
      <c r="F19" s="4" t="s">
        <v>2</v>
      </c>
      <c r="G19" s="4"/>
      <c r="H19" s="4"/>
      <c r="I19" s="4"/>
      <c r="J19" s="4"/>
      <c r="K19" s="4"/>
      <c r="L19" s="3"/>
      <c r="M19" s="4" t="s">
        <v>3</v>
      </c>
      <c r="N19" s="4"/>
      <c r="O19" s="3"/>
      <c r="P19" s="4" t="s">
        <v>4</v>
      </c>
      <c r="Q19" s="5"/>
      <c r="R19" s="3"/>
      <c r="S19" s="4" t="s">
        <v>195</v>
      </c>
      <c r="T19" s="5"/>
      <c r="U19" s="2"/>
      <c r="V19" s="2"/>
      <c r="W19" s="2"/>
      <c r="X19" s="2"/>
      <c r="Y19" s="2"/>
      <c r="Z19" s="2"/>
      <c r="AA19" s="2"/>
      <c r="AB19" s="2"/>
    </row>
    <row r="20" spans="1:28" customFormat="false" ht="16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7"/>
      <c r="P20" s="8"/>
      <c r="Q20" s="9"/>
      <c r="R20" s="7"/>
      <c r="S20" s="8"/>
      <c r="T20" s="9"/>
      <c r="U20" s="2"/>
      <c r="V20" s="2"/>
      <c r="W20" s="2"/>
      <c r="X20" s="2"/>
      <c r="Y20" s="2"/>
      <c r="Z20" s="2"/>
      <c r="AA20" s="2"/>
      <c r="AB20" s="2"/>
    </row>
    <row r="21" spans="1:28" customFormat="false" ht="16">
      <c r="A21" s="6"/>
      <c r="B21" s="6"/>
      <c r="C21" s="2" t="s">
        <v>5</v>
      </c>
      <c r="D21" s="2"/>
      <c r="E21" s="2"/>
      <c r="F21" s="6" t="s">
        <v>6</v>
      </c>
      <c r="G21" s="2"/>
      <c r="H21" s="2"/>
      <c r="I21" s="6"/>
      <c r="J21" s="2" t="s">
        <v>7</v>
      </c>
      <c r="K21" s="2"/>
      <c r="L21" s="6"/>
      <c r="M21" s="2"/>
      <c r="N21" s="2"/>
      <c r="O21" s="6"/>
      <c r="P21" s="2"/>
      <c r="Q21" s="10"/>
      <c r="R21" s="6"/>
      <c r="S21" s="2"/>
      <c r="T21" s="10"/>
      <c r="U21" s="2"/>
      <c r="V21" s="2"/>
      <c r="W21" s="2"/>
      <c r="X21" s="2"/>
      <c r="Y21" s="2"/>
      <c r="Z21" s="2"/>
      <c r="AA21" s="2"/>
      <c r="AB21" s="2"/>
    </row>
    <row r="22" spans="1:28" customFormat="false" ht="16">
      <c r="A22" s="6"/>
      <c r="B22" s="490"/>
      <c r="C22" s="221"/>
      <c r="D22" s="221" t="s">
        <v>8</v>
      </c>
      <c r="E22" s="221" t="s">
        <v>9</v>
      </c>
      <c r="F22" s="490"/>
      <c r="G22" s="221"/>
      <c r="H22" s="221"/>
      <c r="I22" s="490"/>
      <c r="J22" s="221"/>
      <c r="K22" s="221"/>
      <c r="L22" s="490"/>
      <c r="M22" s="221"/>
      <c r="N22" s="221" t="s">
        <v>10</v>
      </c>
      <c r="O22" s="490"/>
      <c r="P22" s="221"/>
      <c r="Q22" s="491" t="s">
        <v>10</v>
      </c>
      <c r="R22" s="490"/>
      <c r="S22" s="221"/>
      <c r="T22" s="491" t="s">
        <v>10</v>
      </c>
      <c r="U22" s="2"/>
      <c r="V22" s="2"/>
      <c r="W22" s="2"/>
      <c r="X22" s="2"/>
      <c r="Y22" s="2"/>
      <c r="Z22" s="2"/>
      <c r="AA22" s="2"/>
      <c r="AB22" s="2"/>
    </row>
    <row r="23" spans="1:28" customFormat="false" ht="16">
      <c r="A23" s="6" t="s">
        <v>11</v>
      </c>
      <c r="B23" s="490" t="s">
        <v>12</v>
      </c>
      <c r="C23" s="221" t="s">
        <v>13</v>
      </c>
      <c r="D23" s="221" t="s">
        <v>14</v>
      </c>
      <c r="E23" s="221" t="s">
        <v>14</v>
      </c>
      <c r="F23" s="490" t="s">
        <v>12</v>
      </c>
      <c r="G23" s="221" t="s">
        <v>15</v>
      </c>
      <c r="H23" s="221" t="s">
        <v>16</v>
      </c>
      <c r="I23" s="490" t="s">
        <v>12</v>
      </c>
      <c r="J23" s="221" t="s">
        <v>15</v>
      </c>
      <c r="K23" s="221" t="s">
        <v>16</v>
      </c>
      <c r="L23" s="490" t="s">
        <v>17</v>
      </c>
      <c r="M23" s="221" t="s">
        <v>18</v>
      </c>
      <c r="N23" s="221" t="s">
        <v>19</v>
      </c>
      <c r="O23" s="490" t="s">
        <v>17</v>
      </c>
      <c r="P23" s="221" t="s">
        <v>18</v>
      </c>
      <c r="Q23" s="491" t="s">
        <v>19</v>
      </c>
      <c r="R23" s="490" t="s">
        <v>17</v>
      </c>
      <c r="S23" s="221" t="s">
        <v>18</v>
      </c>
      <c r="T23" s="491" t="s">
        <v>19</v>
      </c>
      <c r="U23" s="2"/>
      <c r="V23" s="2"/>
      <c r="W23" s="2"/>
      <c r="X23" s="2"/>
      <c r="Y23" s="2"/>
      <c r="Z23" s="2"/>
      <c r="AA23" s="2"/>
      <c r="AB23" s="2"/>
    </row>
    <row r="24" spans="1:28" customFormat="false" ht="16">
      <c r="A24" s="7"/>
      <c r="B24" s="492" t="s">
        <v>20</v>
      </c>
      <c r="C24" s="493" t="s">
        <v>20</v>
      </c>
      <c r="D24" s="493" t="s">
        <v>20</v>
      </c>
      <c r="E24" s="493" t="s">
        <v>20</v>
      </c>
      <c r="F24" s="492" t="s">
        <v>20</v>
      </c>
      <c r="G24" s="493" t="s">
        <v>20</v>
      </c>
      <c r="H24" s="493" t="s">
        <v>20</v>
      </c>
      <c r="I24" s="492" t="s">
        <v>20</v>
      </c>
      <c r="J24" s="493" t="s">
        <v>20</v>
      </c>
      <c r="K24" s="493" t="s">
        <v>20</v>
      </c>
      <c r="L24" s="492"/>
      <c r="M24" s="493" t="s">
        <v>21</v>
      </c>
      <c r="N24" s="493"/>
      <c r="O24" s="492"/>
      <c r="P24" s="493" t="s">
        <v>21</v>
      </c>
      <c r="Q24" s="494"/>
      <c r="R24" s="492"/>
      <c r="S24" s="493" t="s">
        <v>21</v>
      </c>
      <c r="T24" s="494"/>
      <c r="U24" s="2"/>
      <c r="V24" s="2"/>
      <c r="W24" s="2"/>
      <c r="X24" s="2"/>
      <c r="Y24" s="2"/>
      <c r="Z24" s="2"/>
      <c r="AA24" s="2"/>
      <c r="AB24" s="2"/>
    </row>
    <row r="25" spans="1:28" customFormat="false" ht="16">
      <c r="A25" s="6"/>
      <c r="B25" s="490" t="s">
        <v>399</v>
      </c>
      <c r="C25" s="221" t="s">
        <v>400</v>
      </c>
      <c r="D25" s="221" t="s">
        <v>401</v>
      </c>
      <c r="E25" s="221" t="s">
        <v>402</v>
      </c>
      <c r="F25" s="490" t="s">
        <v>403</v>
      </c>
      <c r="G25" s="221" t="s">
        <v>404</v>
      </c>
      <c r="H25" s="221" t="s">
        <v>405</v>
      </c>
      <c r="I25" s="490" t="s">
        <v>406</v>
      </c>
      <c r="J25" s="221" t="s">
        <v>407</v>
      </c>
      <c r="K25" s="221" t="s">
        <v>408</v>
      </c>
      <c r="L25" s="490" t="s">
        <v>409</v>
      </c>
      <c r="M25" s="221" t="s">
        <v>410</v>
      </c>
      <c r="N25" s="221" t="s">
        <v>411</v>
      </c>
      <c r="O25" s="490" t="s">
        <v>412</v>
      </c>
      <c r="P25" s="221" t="s">
        <v>413</v>
      </c>
      <c r="Q25" s="491" t="s">
        <v>414</v>
      </c>
      <c r="R25" s="490" t="s">
        <v>415</v>
      </c>
      <c r="S25" s="221" t="s">
        <v>416</v>
      </c>
      <c r="T25" s="491" t="s">
        <v>417</v>
      </c>
      <c r="U25" s="2"/>
      <c r="V25" s="2"/>
      <c r="W25" s="2"/>
      <c r="X25" s="2"/>
      <c r="Y25" s="2"/>
      <c r="Z25" s="2"/>
      <c r="AA25" s="2"/>
      <c r="AB25" s="2"/>
    </row>
    <row r="26" spans="1:28" customFormat="false" ht="16">
      <c r="A26" s="6" t="s">
        <v>317</v>
      </c>
      <c r="B26" s="490" t="s">
        <v>418</v>
      </c>
      <c r="C26" s="221" t="s">
        <v>419</v>
      </c>
      <c r="D26" s="221" t="s">
        <v>420</v>
      </c>
      <c r="E26" s="221" t="s">
        <v>421</v>
      </c>
      <c r="F26" s="490" t="s">
        <v>422</v>
      </c>
      <c r="G26" s="221" t="s">
        <v>423</v>
      </c>
      <c r="H26" s="221" t="s">
        <v>424</v>
      </c>
      <c r="I26" s="490" t="s">
        <v>425</v>
      </c>
      <c r="J26" s="221" t="s">
        <v>426</v>
      </c>
      <c r="K26" s="221" t="s">
        <v>427</v>
      </c>
      <c r="L26" s="490" t="s">
        <v>428</v>
      </c>
      <c r="M26" s="221" t="s">
        <v>429</v>
      </c>
      <c r="N26" s="221" t="s">
        <v>430</v>
      </c>
      <c r="O26" s="490" t="s">
        <v>431</v>
      </c>
      <c r="P26" s="221" t="s">
        <v>432</v>
      </c>
      <c r="Q26" s="491" t="s">
        <v>433</v>
      </c>
      <c r="R26" s="490" t="s">
        <v>434</v>
      </c>
      <c r="S26" s="221" t="s">
        <v>435</v>
      </c>
      <c r="T26" s="491" t="s">
        <v>436</v>
      </c>
      <c r="U26" s="2"/>
      <c r="V26" s="2"/>
      <c r="W26" s="2"/>
      <c r="X26" s="2"/>
      <c r="Y26" s="2"/>
      <c r="Z26" s="2"/>
      <c r="AA26" s="2"/>
      <c r="AB26" s="2"/>
    </row>
    <row r="27" spans="1:28" customFormat="false" ht="16">
      <c r="A27" s="6" t="s">
        <v>318</v>
      </c>
      <c r="B27" s="490" t="s">
        <v>437</v>
      </c>
      <c r="C27" s="221" t="s">
        <v>438</v>
      </c>
      <c r="D27" s="221" t="s">
        <v>439</v>
      </c>
      <c r="E27" s="221" t="s">
        <v>440</v>
      </c>
      <c r="F27" s="490" t="s">
        <v>441</v>
      </c>
      <c r="G27" s="221" t="s">
        <v>442</v>
      </c>
      <c r="H27" s="221" t="s">
        <v>443</v>
      </c>
      <c r="I27" s="490" t="s">
        <v>444</v>
      </c>
      <c r="J27" s="221" t="s">
        <v>445</v>
      </c>
      <c r="K27" s="221" t="s">
        <v>446</v>
      </c>
      <c r="L27" s="490" t="s">
        <v>447</v>
      </c>
      <c r="M27" s="221" t="s">
        <v>448</v>
      </c>
      <c r="N27" s="221" t="s">
        <v>449</v>
      </c>
      <c r="O27" s="490" t="s">
        <v>450</v>
      </c>
      <c r="P27" s="221" t="s">
        <v>451</v>
      </c>
      <c r="Q27" s="491" t="s">
        <v>452</v>
      </c>
      <c r="R27" s="490" t="s">
        <v>453</v>
      </c>
      <c r="S27" s="221" t="s">
        <v>454</v>
      </c>
      <c r="T27" s="491" t="s">
        <v>455</v>
      </c>
      <c r="U27" s="2"/>
      <c r="V27" s="2"/>
      <c r="W27" s="2"/>
      <c r="X27" s="2"/>
      <c r="Y27" s="2"/>
      <c r="Z27" s="2"/>
      <c r="AA27" s="2"/>
      <c r="AB27" s="2"/>
    </row>
    <row r="28" spans="1:28" customFormat="false" ht="16">
      <c r="A28" s="6" t="s">
        <v>319</v>
      </c>
      <c r="B28" s="490" t="s">
        <v>456</v>
      </c>
      <c r="C28" s="221" t="s">
        <v>457</v>
      </c>
      <c r="D28" s="221" t="s">
        <v>458</v>
      </c>
      <c r="E28" s="221" t="s">
        <v>459</v>
      </c>
      <c r="F28" s="490" t="s">
        <v>460</v>
      </c>
      <c r="G28" s="221" t="s">
        <v>461</v>
      </c>
      <c r="H28" s="221" t="s">
        <v>462</v>
      </c>
      <c r="I28" s="490" t="s">
        <v>463</v>
      </c>
      <c r="J28" s="221" t="s">
        <v>464</v>
      </c>
      <c r="K28" s="221" t="s">
        <v>465</v>
      </c>
      <c r="L28" s="490" t="s">
        <v>466</v>
      </c>
      <c r="M28" s="221" t="s">
        <v>467</v>
      </c>
      <c r="N28" s="221" t="s">
        <v>468</v>
      </c>
      <c r="O28" s="490" t="s">
        <v>469</v>
      </c>
      <c r="P28" s="221" t="s">
        <v>470</v>
      </c>
      <c r="Q28" s="491" t="s">
        <v>471</v>
      </c>
      <c r="R28" s="490" t="s">
        <v>472</v>
      </c>
      <c r="S28" s="221" t="s">
        <v>473</v>
      </c>
      <c r="T28" s="491" t="s">
        <v>474</v>
      </c>
      <c r="U28" s="2"/>
      <c r="V28" s="2"/>
      <c r="W28" s="2"/>
      <c r="X28" s="2"/>
      <c r="Y28" s="2"/>
      <c r="Z28" s="2"/>
      <c r="AA28" s="2"/>
      <c r="AB28" s="2"/>
    </row>
    <row r="29" spans="1:28" customFormat="false" ht="16">
      <c r="A29" s="6" t="s">
        <v>320</v>
      </c>
      <c r="B29" s="490" t="s">
        <v>475</v>
      </c>
      <c r="C29" s="221" t="s">
        <v>476</v>
      </c>
      <c r="D29" s="221" t="s">
        <v>477</v>
      </c>
      <c r="E29" s="221" t="s">
        <v>478</v>
      </c>
      <c r="F29" s="490" t="s">
        <v>479</v>
      </c>
      <c r="G29" s="221" t="s">
        <v>480</v>
      </c>
      <c r="H29" s="221" t="s">
        <v>481</v>
      </c>
      <c r="I29" s="490" t="s">
        <v>482</v>
      </c>
      <c r="J29" s="221" t="s">
        <v>483</v>
      </c>
      <c r="K29" s="221" t="s">
        <v>484</v>
      </c>
      <c r="L29" s="490" t="s">
        <v>485</v>
      </c>
      <c r="M29" s="221" t="s">
        <v>486</v>
      </c>
      <c r="N29" s="221" t="s">
        <v>487</v>
      </c>
      <c r="O29" s="490" t="s">
        <v>488</v>
      </c>
      <c r="P29" s="221" t="s">
        <v>489</v>
      </c>
      <c r="Q29" s="491" t="s">
        <v>490</v>
      </c>
      <c r="R29" s="490" t="s">
        <v>491</v>
      </c>
      <c r="S29" s="221" t="s">
        <v>492</v>
      </c>
      <c r="T29" s="491" t="s">
        <v>493</v>
      </c>
      <c r="U29" s="2"/>
      <c r="V29" s="2"/>
      <c r="W29" s="2"/>
      <c r="X29" s="2"/>
      <c r="Y29" s="2"/>
      <c r="Z29" s="2"/>
      <c r="AA29" s="2"/>
      <c r="AB29" s="2"/>
    </row>
    <row r="30" spans="1:28" customFormat="false" ht="16">
      <c r="A30" s="6" t="s">
        <v>321</v>
      </c>
      <c r="B30" s="490" t="s">
        <v>494</v>
      </c>
      <c r="C30" s="221" t="s">
        <v>495</v>
      </c>
      <c r="D30" s="221" t="s">
        <v>496</v>
      </c>
      <c r="E30" s="221" t="s">
        <v>497</v>
      </c>
      <c r="F30" s="490" t="s">
        <v>498</v>
      </c>
      <c r="G30" s="221" t="s">
        <v>499</v>
      </c>
      <c r="H30" s="221" t="s">
        <v>500</v>
      </c>
      <c r="I30" s="490" t="s">
        <v>501</v>
      </c>
      <c r="J30" s="221" t="s">
        <v>502</v>
      </c>
      <c r="K30" s="221" t="s">
        <v>503</v>
      </c>
      <c r="L30" s="490" t="s">
        <v>504</v>
      </c>
      <c r="M30" s="221" t="s">
        <v>505</v>
      </c>
      <c r="N30" s="221" t="s">
        <v>506</v>
      </c>
      <c r="O30" s="490" t="s">
        <v>507</v>
      </c>
      <c r="P30" s="221" t="s">
        <v>508</v>
      </c>
      <c r="Q30" s="491" t="s">
        <v>509</v>
      </c>
      <c r="R30" s="490" t="s">
        <v>510</v>
      </c>
      <c r="S30" s="221" t="s">
        <v>511</v>
      </c>
      <c r="T30" s="491" t="s">
        <v>512</v>
      </c>
      <c r="U30" s="2"/>
      <c r="V30" s="2"/>
      <c r="W30" s="2"/>
      <c r="X30" s="2"/>
      <c r="Y30" s="2"/>
      <c r="Z30" s="2"/>
      <c r="AA30" s="2"/>
      <c r="AB30" s="2"/>
    </row>
    <row r="31" spans="1:28" customFormat="false" ht="16">
      <c r="A31" s="6" t="s">
        <v>322</v>
      </c>
      <c r="B31" s="490" t="s">
        <v>513</v>
      </c>
      <c r="C31" s="221" t="s">
        <v>514</v>
      </c>
      <c r="D31" s="221" t="s">
        <v>515</v>
      </c>
      <c r="E31" s="221" t="s">
        <v>516</v>
      </c>
      <c r="F31" s="490" t="s">
        <v>517</v>
      </c>
      <c r="G31" s="221" t="s">
        <v>518</v>
      </c>
      <c r="H31" s="221" t="s">
        <v>519</v>
      </c>
      <c r="I31" s="490" t="s">
        <v>520</v>
      </c>
      <c r="J31" s="221" t="s">
        <v>521</v>
      </c>
      <c r="K31" s="221" t="s">
        <v>522</v>
      </c>
      <c r="L31" s="490" t="s">
        <v>523</v>
      </c>
      <c r="M31" s="221" t="s">
        <v>524</v>
      </c>
      <c r="N31" s="221" t="s">
        <v>525</v>
      </c>
      <c r="O31" s="490" t="s">
        <v>526</v>
      </c>
      <c r="P31" s="221" t="s">
        <v>527</v>
      </c>
      <c r="Q31" s="491" t="s">
        <v>528</v>
      </c>
      <c r="R31" s="490" t="s">
        <v>529</v>
      </c>
      <c r="S31" s="221" t="s">
        <v>530</v>
      </c>
      <c r="T31" s="491" t="s">
        <v>531</v>
      </c>
      <c r="U31" s="2"/>
      <c r="V31" s="2"/>
      <c r="W31" s="2"/>
      <c r="X31" s="2"/>
      <c r="Y31" s="2"/>
      <c r="Z31" s="2"/>
      <c r="AA31" s="2"/>
      <c r="AB31" s="2"/>
    </row>
    <row r="32" spans="1:28" customFormat="false" ht="16">
      <c r="A32" s="6" t="s">
        <v>323</v>
      </c>
      <c r="B32" s="490" t="s">
        <v>532</v>
      </c>
      <c r="C32" s="221" t="s">
        <v>533</v>
      </c>
      <c r="D32" s="221" t="s">
        <v>534</v>
      </c>
      <c r="E32" s="221" t="s">
        <v>535</v>
      </c>
      <c r="F32" s="490" t="s">
        <v>536</v>
      </c>
      <c r="G32" s="221" t="s">
        <v>537</v>
      </c>
      <c r="H32" s="221" t="s">
        <v>538</v>
      </c>
      <c r="I32" s="490" t="s">
        <v>539</v>
      </c>
      <c r="J32" s="221" t="s">
        <v>540</v>
      </c>
      <c r="K32" s="221" t="s">
        <v>541</v>
      </c>
      <c r="L32" s="490" t="s">
        <v>542</v>
      </c>
      <c r="M32" s="221" t="s">
        <v>543</v>
      </c>
      <c r="N32" s="221" t="s">
        <v>544</v>
      </c>
      <c r="O32" s="490" t="s">
        <v>545</v>
      </c>
      <c r="P32" s="221" t="s">
        <v>546</v>
      </c>
      <c r="Q32" s="491" t="s">
        <v>547</v>
      </c>
      <c r="R32" s="490" t="s">
        <v>548</v>
      </c>
      <c r="S32" s="221" t="s">
        <v>549</v>
      </c>
      <c r="T32" s="491" t="s">
        <v>550</v>
      </c>
      <c r="U32" s="2"/>
      <c r="V32" s="2"/>
      <c r="W32" s="2"/>
      <c r="X32" s="2"/>
      <c r="Y32" s="2"/>
      <c r="Z32" s="2"/>
      <c r="AA32" s="2"/>
      <c r="AB32" s="2"/>
    </row>
    <row r="33" spans="1:28" customFormat="false" ht="16">
      <c r="A33" s="6" t="s">
        <v>324</v>
      </c>
      <c r="B33" s="490" t="s">
        <v>551</v>
      </c>
      <c r="C33" s="221" t="s">
        <v>552</v>
      </c>
      <c r="D33" s="221" t="s">
        <v>553</v>
      </c>
      <c r="E33" s="221" t="s">
        <v>554</v>
      </c>
      <c r="F33" s="490" t="s">
        <v>555</v>
      </c>
      <c r="G33" s="221" t="s">
        <v>556</v>
      </c>
      <c r="H33" s="221" t="s">
        <v>557</v>
      </c>
      <c r="I33" s="490" t="s">
        <v>558</v>
      </c>
      <c r="J33" s="221" t="s">
        <v>559</v>
      </c>
      <c r="K33" s="221" t="s">
        <v>560</v>
      </c>
      <c r="L33" s="490" t="s">
        <v>561</v>
      </c>
      <c r="M33" s="221" t="s">
        <v>562</v>
      </c>
      <c r="N33" s="221" t="s">
        <v>563</v>
      </c>
      <c r="O33" s="490" t="s">
        <v>564</v>
      </c>
      <c r="P33" s="221" t="s">
        <v>565</v>
      </c>
      <c r="Q33" s="491" t="s">
        <v>566</v>
      </c>
      <c r="R33" s="490" t="s">
        <v>567</v>
      </c>
      <c r="S33" s="221" t="s">
        <v>568</v>
      </c>
      <c r="T33" s="491" t="s">
        <v>569</v>
      </c>
      <c r="U33" s="2"/>
      <c r="V33" s="2"/>
      <c r="W33" s="2"/>
      <c r="X33" s="2"/>
      <c r="Y33" s="2"/>
      <c r="Z33" s="2"/>
      <c r="AA33" s="2"/>
      <c r="AB33" s="2"/>
    </row>
    <row r="34" spans="1:28" customFormat="false" ht="16">
      <c r="A34" s="6" t="s">
        <v>325</v>
      </c>
      <c r="B34" s="490" t="s">
        <v>570</v>
      </c>
      <c r="C34" s="221" t="s">
        <v>571</v>
      </c>
      <c r="D34" s="221" t="s">
        <v>572</v>
      </c>
      <c r="E34" s="221" t="s">
        <v>573</v>
      </c>
      <c r="F34" s="490" t="s">
        <v>574</v>
      </c>
      <c r="G34" s="221" t="s">
        <v>575</v>
      </c>
      <c r="H34" s="221" t="s">
        <v>576</v>
      </c>
      <c r="I34" s="490" t="s">
        <v>577</v>
      </c>
      <c r="J34" s="221" t="s">
        <v>578</v>
      </c>
      <c r="K34" s="221" t="s">
        <v>579</v>
      </c>
      <c r="L34" s="490" t="s">
        <v>580</v>
      </c>
      <c r="M34" s="221" t="s">
        <v>581</v>
      </c>
      <c r="N34" s="221" t="s">
        <v>582</v>
      </c>
      <c r="O34" s="490" t="s">
        <v>583</v>
      </c>
      <c r="P34" s="221" t="s">
        <v>584</v>
      </c>
      <c r="Q34" s="491" t="s">
        <v>585</v>
      </c>
      <c r="R34" s="490" t="s">
        <v>586</v>
      </c>
      <c r="S34" s="221" t="s">
        <v>587</v>
      </c>
      <c r="T34" s="491" t="s">
        <v>588</v>
      </c>
      <c r="U34" s="2"/>
      <c r="V34" s="2"/>
      <c r="W34" s="2"/>
      <c r="X34" s="2"/>
      <c r="Y34" s="2"/>
      <c r="Z34" s="2"/>
      <c r="AA34" s="2"/>
      <c r="AB34" s="2"/>
    </row>
    <row r="35" spans="1:28" customFormat="false" ht="16">
      <c r="A35" s="6" t="s">
        <v>326</v>
      </c>
      <c r="B35" s="490" t="s">
        <v>589</v>
      </c>
      <c r="C35" s="221" t="s">
        <v>590</v>
      </c>
      <c r="D35" s="221" t="s">
        <v>591</v>
      </c>
      <c r="E35" s="221" t="s">
        <v>592</v>
      </c>
      <c r="F35" s="490" t="s">
        <v>593</v>
      </c>
      <c r="G35" s="221" t="s">
        <v>594</v>
      </c>
      <c r="H35" s="221" t="s">
        <v>595</v>
      </c>
      <c r="I35" s="490" t="s">
        <v>596</v>
      </c>
      <c r="J35" s="221" t="s">
        <v>597</v>
      </c>
      <c r="K35" s="221" t="s">
        <v>598</v>
      </c>
      <c r="L35" s="490" t="s">
        <v>599</v>
      </c>
      <c r="M35" s="221" t="s">
        <v>600</v>
      </c>
      <c r="N35" s="221" t="s">
        <v>601</v>
      </c>
      <c r="O35" s="490" t="s">
        <v>602</v>
      </c>
      <c r="P35" s="221" t="s">
        <v>603</v>
      </c>
      <c r="Q35" s="491" t="s">
        <v>604</v>
      </c>
      <c r="R35" s="490" t="s">
        <v>605</v>
      </c>
      <c r="S35" s="221" t="s">
        <v>606</v>
      </c>
      <c r="T35" s="491" t="s">
        <v>607</v>
      </c>
      <c r="U35" s="2"/>
      <c r="V35" s="2"/>
      <c r="W35" s="2"/>
      <c r="X35" s="2"/>
      <c r="Y35" s="2"/>
      <c r="Z35" s="2"/>
      <c r="AA35" s="2"/>
      <c r="AB35" s="2"/>
    </row>
    <row r="36" spans="1:28" customFormat="false" ht="16">
      <c r="A36" s="6" t="s">
        <v>327</v>
      </c>
      <c r="B36" s="490" t="s">
        <v>608</v>
      </c>
      <c r="C36" s="221" t="s">
        <v>609</v>
      </c>
      <c r="D36" s="221" t="s">
        <v>610</v>
      </c>
      <c r="E36" s="221" t="s">
        <v>611</v>
      </c>
      <c r="F36" s="490" t="s">
        <v>612</v>
      </c>
      <c r="G36" s="221" t="s">
        <v>613</v>
      </c>
      <c r="H36" s="221" t="s">
        <v>614</v>
      </c>
      <c r="I36" s="490" t="s">
        <v>615</v>
      </c>
      <c r="J36" s="221" t="s">
        <v>616</v>
      </c>
      <c r="K36" s="221" t="s">
        <v>617</v>
      </c>
      <c r="L36" s="490" t="s">
        <v>618</v>
      </c>
      <c r="M36" s="221" t="s">
        <v>619</v>
      </c>
      <c r="N36" s="221" t="s">
        <v>620</v>
      </c>
      <c r="O36" s="490" t="s">
        <v>621</v>
      </c>
      <c r="P36" s="221" t="s">
        <v>622</v>
      </c>
      <c r="Q36" s="491" t="s">
        <v>623</v>
      </c>
      <c r="R36" s="490" t="s">
        <v>624</v>
      </c>
      <c r="S36" s="221" t="s">
        <v>625</v>
      </c>
      <c r="T36" s="491" t="s">
        <v>626</v>
      </c>
      <c r="U36" s="2"/>
      <c r="V36" s="2"/>
      <c r="W36" s="2"/>
      <c r="X36" s="2"/>
      <c r="Y36" s="2"/>
      <c r="Z36" s="2"/>
      <c r="AA36" s="2"/>
      <c r="AB36" s="2"/>
    </row>
    <row r="37" spans="1:28" customFormat="false" ht="16">
      <c r="A37" s="6" t="s">
        <v>328</v>
      </c>
      <c r="B37" s="490" t="s">
        <v>627</v>
      </c>
      <c r="C37" s="221" t="s">
        <v>628</v>
      </c>
      <c r="D37" s="221" t="s">
        <v>629</v>
      </c>
      <c r="E37" s="221" t="s">
        <v>630</v>
      </c>
      <c r="F37" s="490" t="s">
        <v>631</v>
      </c>
      <c r="G37" s="221" t="s">
        <v>632</v>
      </c>
      <c r="H37" s="221" t="s">
        <v>633</v>
      </c>
      <c r="I37" s="490" t="s">
        <v>634</v>
      </c>
      <c r="J37" s="221" t="s">
        <v>635</v>
      </c>
      <c r="K37" s="221" t="s">
        <v>636</v>
      </c>
      <c r="L37" s="490" t="s">
        <v>637</v>
      </c>
      <c r="M37" s="221" t="s">
        <v>638</v>
      </c>
      <c r="N37" s="221" t="s">
        <v>639</v>
      </c>
      <c r="O37" s="490" t="s">
        <v>640</v>
      </c>
      <c r="P37" s="221" t="s">
        <v>641</v>
      </c>
      <c r="Q37" s="491" t="s">
        <v>642</v>
      </c>
      <c r="R37" s="490" t="s">
        <v>643</v>
      </c>
      <c r="S37" s="221" t="s">
        <v>644</v>
      </c>
      <c r="T37" s="491" t="s">
        <v>645</v>
      </c>
      <c r="U37" s="2"/>
      <c r="V37" s="2"/>
      <c r="W37" s="2"/>
      <c r="X37" s="2"/>
      <c r="Y37" s="2"/>
      <c r="Z37" s="2"/>
      <c r="AA37" s="2"/>
      <c r="AB37" s="2"/>
    </row>
    <row r="38" spans="1:28" customFormat="false" ht="16">
      <c r="A38" s="7" t="s">
        <v>329</v>
      </c>
      <c r="B38" s="492" t="s">
        <v>646</v>
      </c>
      <c r="C38" s="493" t="s">
        <v>647</v>
      </c>
      <c r="D38" s="493" t="s">
        <v>648</v>
      </c>
      <c r="E38" s="493" t="s">
        <v>649</v>
      </c>
      <c r="F38" s="492" t="s">
        <v>650</v>
      </c>
      <c r="G38" s="493" t="s">
        <v>651</v>
      </c>
      <c r="H38" s="493" t="s">
        <v>652</v>
      </c>
      <c r="I38" s="492" t="s">
        <v>653</v>
      </c>
      <c r="J38" s="493" t="s">
        <v>654</v>
      </c>
      <c r="K38" s="493" t="s">
        <v>655</v>
      </c>
      <c r="L38" s="492" t="s">
        <v>656</v>
      </c>
      <c r="M38" s="493" t="s">
        <v>657</v>
      </c>
      <c r="N38" s="493" t="s">
        <v>658</v>
      </c>
      <c r="O38" s="492" t="s">
        <v>659</v>
      </c>
      <c r="P38" s="493" t="s">
        <v>660</v>
      </c>
      <c r="Q38" s="494" t="s">
        <v>661</v>
      </c>
      <c r="R38" s="492" t="s">
        <v>662</v>
      </c>
      <c r="S38" s="493" t="s">
        <v>663</v>
      </c>
      <c r="T38" s="494" t="s">
        <v>664</v>
      </c>
      <c r="U38" s="2"/>
      <c r="V38" s="2"/>
      <c r="W38" s="2"/>
      <c r="X38" s="2"/>
      <c r="Y38" s="2"/>
      <c r="Z38" s="2"/>
      <c r="AA38" s="2"/>
      <c r="AB38" s="2"/>
    </row>
  </sheetData>
  <pageMargins left="0.75" right="0.5" top="0.8" bottom="0.55" header="0.5" footer="0.5"/>
  <pageSetup scale="56" orientation="landscape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7" enableFormatConditionsCalculation="false"/>
  <dimension ref="A1:L180"/>
  <sheetViews>
    <sheetView workbookViewId="0">
      <selection activeCell="B7" sqref="B7"/>
    </sheetView>
  </sheetViews>
  <sheetFormatPr baseColWidth="10" defaultColWidth="8.7109375" defaultRowHeight="15"/>
  <cols>
    <col min="1" max="1" width="27.140625" customWidth="1"/>
  </cols>
  <sheetData>
    <row r="1" spans="1:1" customFormat="false">
      <c r="A1" t="str">
        <f>Q!CL491</f>
        <v>Sensitivities for Space Cooling Electricity Consumption</v>
      </c>
    </row>
    <row r="2" spans="1:1" customFormat="false">
      <c r="A2" t="str">
        <f>Q!CL492</f>
        <v>Delta Qtot (kWh,e)</v>
      </c>
    </row>
    <row r="3" spans="1:12" customFormat="false">
      <c r="A3">
        <f>Q!CL493</f>
        <v>0</v>
      </c>
      <c r="B3" t="str">
        <f>Q!CM493</f>
        <v>CA-SIS</v>
      </c>
      <c r="C3" t="str">
        <f>Q!CN493</f>
        <v>CLM2000</v>
      </c>
      <c r="D3" t="str">
        <f>Q!CO493</f>
        <v>DOE21E</v>
      </c>
      <c r="E3" t="str">
        <f>Q!CP493</f>
        <v>DOE21E</v>
      </c>
      <c r="F3" t="str">
        <f>Q!CQ493</f>
        <v>E+</v>
      </c>
      <c r="G3" t="str">
        <f>Q!CR493</f>
        <v>TRN-id</v>
      </c>
      <c r="H3" t="str">
        <f>Q!CS493</f>
        <v>TRN-re</v>
      </c>
      <c r="I3" t="str">
        <f>Q!CW493</f>
        <v xml:space="preserve">               Analytical</v>
      </c>
      <c r="J3">
        <f>Q!CX493</f>
        <v>0</v>
      </c>
      <c r="K3">
        <f>Q!CY493</f>
        <v>0</v>
      </c>
      <c r="L3" t="str">
        <f>YourData!$F$2</f>
        <v>Tested Program V1.2.3</v>
      </c>
    </row>
    <row r="4" spans="2:12" customFormat="false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 customFormat="false">
      <c r="A5" t="s">
        <v>383</v>
      </c>
      <c r="B5">
        <f>Q!CM495</f>
        <v>-454</v>
      </c>
      <c r="C5">
        <f>Q!CN495</f>
        <v>-441</v>
      </c>
      <c r="D5">
        <f>Q!CO495</f>
        <v>-459.62100000000009</v>
      </c>
      <c r="E5">
        <f>Q!CP495</f>
        <v>-454</v>
      </c>
      <c r="F5">
        <f>Q!CQ495</f>
        <v>-450.95974700000102</v>
      </c>
      <c r="G5">
        <f>Q!CR495</f>
        <v>-455.30546879999997</v>
      </c>
      <c r="H5">
        <f>Q!CS495</f>
        <v>-449.97107319998986</v>
      </c>
      <c r="I5">
        <f>Q!CW495</f>
        <v>-454.31312939777013</v>
      </c>
      <c r="J5">
        <f>Q!CX495</f>
        <v>-453.59999999999991</v>
      </c>
      <c r="K5">
        <f>Q!CY495</f>
        <v>-453.19999999999982</v>
      </c>
      <c r="L5" t="str">
        <f>Q!DA495</f>
        <v/>
      </c>
    </row>
    <row r="6" spans="1:12" customFormat="false">
      <c r="A6" t="s">
        <v>366</v>
      </c>
      <c r="B6">
        <f>Q!CM496</f>
        <v>-65</v>
      </c>
      <c r="C6">
        <f>Q!CN496</f>
        <v>-77</v>
      </c>
      <c r="D6">
        <f>Q!CO496</f>
        <v>-50.091999999999871</v>
      </c>
      <c r="E6">
        <f>Q!CP496</f>
        <v>-62</v>
      </c>
      <c r="F6">
        <f>Q!CQ496</f>
        <v>-62.678216999998881</v>
      </c>
      <c r="G6">
        <f>Q!CR496</f>
        <v>-59.658412799979942</v>
      </c>
      <c r="H6">
        <f>Q!CS496</f>
        <v>-60.302113200010126</v>
      </c>
      <c r="I6">
        <f>Q!CW496</f>
        <v>-63.557461295969915</v>
      </c>
      <c r="J6">
        <f>Q!CX496</f>
        <v>-66.200000000000045</v>
      </c>
      <c r="K6">
        <f>Q!CY496</f>
        <v>-66.400000000000091</v>
      </c>
      <c r="L6" t="str">
        <f>Q!DA496</f>
        <v/>
      </c>
    </row>
    <row r="7" spans="1:12" customFormat="false">
      <c r="A7" t="s">
        <v>367</v>
      </c>
      <c r="B7">
        <f>Q!CM497</f>
        <v>-519</v>
      </c>
      <c r="C7">
        <f>Q!CN497</f>
        <v>-518</v>
      </c>
      <c r="D7">
        <f>Q!CO497</f>
        <v>-509.71299999999997</v>
      </c>
      <c r="E7">
        <f>Q!CP497</f>
        <v>-516</v>
      </c>
      <c r="F7">
        <f>Q!CQ497</f>
        <v>-513.6379639999999</v>
      </c>
      <c r="G7">
        <f>Q!CR497</f>
        <v>-514.96388159997991</v>
      </c>
      <c r="H7">
        <f>Q!CS497</f>
        <v>-510.27318639999999</v>
      </c>
      <c r="I7">
        <f>Q!CW497</f>
        <v>-517.87059069374004</v>
      </c>
      <c r="J7">
        <f>Q!CX497</f>
        <v>-519.79999999999995</v>
      </c>
      <c r="K7">
        <f>Q!CY497</f>
        <v>-519.59999999999991</v>
      </c>
      <c r="L7" t="str">
        <f>Q!DA497</f>
        <v/>
      </c>
    </row>
    <row r="8" spans="1:12" customFormat="false">
      <c r="A8" t="s">
        <v>368</v>
      </c>
      <c r="B8">
        <f>Q!CM498</f>
        <v>-1421</v>
      </c>
      <c r="C8">
        <f>Q!CN498</f>
        <v>-1421</v>
      </c>
      <c r="D8">
        <f>Q!CO498</f>
        <v>-1415.3979999999999</v>
      </c>
      <c r="E8">
        <f>Q!CP498</f>
        <v>-1413</v>
      </c>
      <c r="F8">
        <f>Q!CQ498</f>
        <v>-1411.4319052000008</v>
      </c>
      <c r="G8">
        <f>Q!CR498</f>
        <v>-1413.541530239989</v>
      </c>
      <c r="H8">
        <f>Q!CS498</f>
        <v>-1401.82079718</v>
      </c>
      <c r="I8">
        <f>Q!CW498</f>
        <v>-1419.966271842374</v>
      </c>
      <c r="J8">
        <f>Q!CX498</f>
        <v>-1421.3</v>
      </c>
      <c r="K8">
        <f>Q!CY498</f>
        <v>-1421.1</v>
      </c>
      <c r="L8" t="str">
        <f>Q!DA498</f>
        <v/>
      </c>
    </row>
    <row r="9" spans="1:12" customFormat="false">
      <c r="A9" t="s">
        <v>369</v>
      </c>
      <c r="B9">
        <f>Q!CM499</f>
        <v>-42</v>
      </c>
      <c r="C9">
        <f>Q!CN499</f>
        <v>-40</v>
      </c>
      <c r="D9">
        <f>Q!CO499</f>
        <v>-40.411000000000001</v>
      </c>
      <c r="E9">
        <f>Q!CP499</f>
        <v>-40</v>
      </c>
      <c r="F9">
        <f>Q!CQ499</f>
        <v>-40.693353800000011</v>
      </c>
      <c r="G9">
        <f>Q!CR499</f>
        <v>-40.96051020000121</v>
      </c>
      <c r="H9">
        <f>Q!CS499</f>
        <v>-41.473268430000104</v>
      </c>
      <c r="I9">
        <f>Q!CW499</f>
        <v>-41.586441394313908</v>
      </c>
      <c r="J9">
        <f>Q!CX499</f>
        <v>-41</v>
      </c>
      <c r="K9">
        <f>Q!CY499</f>
        <v>-41.2</v>
      </c>
      <c r="L9" t="str">
        <f>Q!DA499</f>
        <v/>
      </c>
    </row>
    <row r="10" spans="1:12" customFormat="false">
      <c r="A10" t="s">
        <v>370</v>
      </c>
      <c r="B10">
        <f>Q!CM500</f>
        <v>-1009</v>
      </c>
      <c r="C10">
        <f>Q!CN500</f>
        <v>-1020</v>
      </c>
      <c r="D10">
        <f>Q!CO500</f>
        <v>-996.18799999999987</v>
      </c>
      <c r="E10">
        <f>Q!CP500</f>
        <v>-999</v>
      </c>
      <c r="F10">
        <f>Q!CQ500</f>
        <v>-1001.1655119999997</v>
      </c>
      <c r="G10">
        <f>Q!CR500</f>
        <v>-999.19657163999022</v>
      </c>
      <c r="H10">
        <f>Q!CS500</f>
        <v>-993.32299241001022</v>
      </c>
      <c r="I10">
        <f>Q!CW500</f>
        <v>-1007.2395838389178</v>
      </c>
      <c r="J10">
        <f>Q!CX500</f>
        <v>-1008.7</v>
      </c>
      <c r="K10">
        <f>Q!CY500</f>
        <v>-1009.1000000000001</v>
      </c>
      <c r="L10" t="str">
        <f>Q!DA500</f>
        <v/>
      </c>
    </row>
    <row r="11" spans="1:12" customFormat="false">
      <c r="A11" t="s">
        <v>371</v>
      </c>
      <c r="B11">
        <f>Q!CM501</f>
        <v>131</v>
      </c>
      <c r="C11">
        <f>Q!CN501</f>
        <v>118</v>
      </c>
      <c r="D11">
        <f>Q!CO501</f>
        <v>141.22800000000007</v>
      </c>
      <c r="E11">
        <f>Q!CP501</f>
        <v>118</v>
      </c>
      <c r="F11">
        <f>Q!CQ501</f>
        <v>128.04000699999983</v>
      </c>
      <c r="G11">
        <f>Q!CR501</f>
        <v>132.09436800000003</v>
      </c>
      <c r="H11">
        <f>Q!CS501</f>
        <v>129.64715719998981</v>
      </c>
      <c r="I11">
        <f>Q!CW501</f>
        <v>130.25511044620998</v>
      </c>
      <c r="J11">
        <f>Q!CX501</f>
        <v>129.29999999999995</v>
      </c>
      <c r="K11">
        <f>Q!CY501</f>
        <v>129.09999999999991</v>
      </c>
      <c r="L11" t="str">
        <f>Q!DA501</f>
        <v/>
      </c>
    </row>
    <row r="12" spans="1:12" customFormat="false">
      <c r="A12" t="s">
        <v>372</v>
      </c>
      <c r="B12">
        <f>Q!CM502</f>
        <v>-68</v>
      </c>
      <c r="C12">
        <f>Q!CN502</f>
        <v>-68</v>
      </c>
      <c r="D12">
        <f>Q!CO502</f>
        <v>-64.793999999999869</v>
      </c>
      <c r="E12">
        <f>Q!CP502</f>
        <v>-76</v>
      </c>
      <c r="F12">
        <f>Q!CQ502</f>
        <v>-65.374313999999003</v>
      </c>
      <c r="G12">
        <f>Q!CR502</f>
        <v>-62.32161599997994</v>
      </c>
      <c r="H12">
        <f>Q!CS502</f>
        <v>-58.729464300000018</v>
      </c>
      <c r="I12">
        <f>Q!CW502</f>
        <v>-66.050022695410007</v>
      </c>
      <c r="J12">
        <f>Q!CX502</f>
        <v>-67.200000000000045</v>
      </c>
      <c r="K12">
        <f>Q!CY502</f>
        <v>-67.599999999999909</v>
      </c>
      <c r="L12" t="str">
        <f>Q!DA502</f>
        <v/>
      </c>
    </row>
    <row r="13" spans="1:12" customFormat="false">
      <c r="A13" t="s">
        <v>373</v>
      </c>
      <c r="B13">
        <f>Q!CM503</f>
        <v>362</v>
      </c>
      <c r="C13">
        <f>Q!CN503</f>
        <v>362</v>
      </c>
      <c r="D13">
        <f>Q!CO503</f>
        <v>361.81699999999978</v>
      </c>
      <c r="E13">
        <f>Q!CP503</f>
        <v>363</v>
      </c>
      <c r="F13">
        <f>Q!CQ503</f>
        <v>359.34134100000006</v>
      </c>
      <c r="G13">
        <f>Q!CR503</f>
        <v>362.97703679996994</v>
      </c>
      <c r="H13">
        <f>Q!CS503</f>
        <v>357.04327110000008</v>
      </c>
      <c r="I13">
        <f>Q!CW503</f>
        <v>357.39019695866</v>
      </c>
      <c r="J13">
        <f>Q!CX503</f>
        <v>360.40000000000009</v>
      </c>
      <c r="K13">
        <f>Q!CY503</f>
        <v>360.69999999999982</v>
      </c>
      <c r="L13" t="str">
        <f>Q!DA503</f>
        <v/>
      </c>
    </row>
    <row r="14" spans="1:12" customFormat="false">
      <c r="A14" t="s">
        <v>389</v>
      </c>
      <c r="B14">
        <f>Q!CM504</f>
        <v>-570</v>
      </c>
      <c r="C14">
        <f>Q!CN504</f>
        <v>-569</v>
      </c>
      <c r="D14">
        <f>Q!CO504</f>
        <v>-573.34799999999996</v>
      </c>
      <c r="E14">
        <f>Q!CP504</f>
        <v>-563</v>
      </c>
      <c r="F14">
        <f>Q!CQ504</f>
        <v>-561.73686220000013</v>
      </c>
      <c r="G14">
        <f>Q!CR504</f>
        <v>-563.14607999998498</v>
      </c>
      <c r="H14">
        <f>Q!CS504</f>
        <v>-555.78424589999793</v>
      </c>
      <c r="I14">
        <f>Q!CW504</f>
        <v>-565.3726824830909</v>
      </c>
      <c r="J14">
        <f>Q!CX504</f>
        <v>-568.79999999999995</v>
      </c>
      <c r="K14">
        <f>Q!CY504</f>
        <v>-568.70000000000005</v>
      </c>
      <c r="L14" t="str">
        <f>Q!DA504</f>
        <v/>
      </c>
    </row>
    <row r="15" spans="1:12" customFormat="false">
      <c r="A15" t="s">
        <v>374</v>
      </c>
      <c r="B15">
        <f>Q!CM505</f>
        <v>-125</v>
      </c>
      <c r="C15">
        <f>Q!CN505</f>
        <v>-125</v>
      </c>
      <c r="D15">
        <f>Q!CO505</f>
        <v>-125.31500000000005</v>
      </c>
      <c r="E15">
        <f>Q!CP505</f>
        <v>-103</v>
      </c>
      <c r="F15">
        <f>Q!CQ505</f>
        <v>-115.1083189999988</v>
      </c>
      <c r="G15">
        <f>Q!CR505</f>
        <v>-117.78439679998996</v>
      </c>
      <c r="H15">
        <f>Q!CS505</f>
        <v>-111.57531709999989</v>
      </c>
      <c r="I15">
        <f>Q!CW505</f>
        <v>-123.82399502217004</v>
      </c>
      <c r="J15">
        <f>Q!CX505</f>
        <v>-124.20000000000005</v>
      </c>
      <c r="K15">
        <f>Q!CY505</f>
        <v>-124.59999999999991</v>
      </c>
      <c r="L15" t="str">
        <f>Q!DA505</f>
        <v/>
      </c>
    </row>
    <row r="16" spans="1:12" customFormat="false">
      <c r="A16" t="s">
        <v>375</v>
      </c>
      <c r="B16">
        <f>Q!CM506</f>
        <v>445</v>
      </c>
      <c r="C16">
        <f>Q!CN506</f>
        <v>444</v>
      </c>
      <c r="D16">
        <f>Q!CO506</f>
        <v>448.0329999999999</v>
      </c>
      <c r="E16">
        <f>Q!CP506</f>
        <v>460</v>
      </c>
      <c r="F16">
        <f>Q!CQ506</f>
        <v>446.62854320000133</v>
      </c>
      <c r="G16">
        <f>Q!CR506</f>
        <v>445.36168319999501</v>
      </c>
      <c r="H16">
        <f>Q!CS506</f>
        <v>444.20892879999803</v>
      </c>
      <c r="I16">
        <f>Q!CW506</f>
        <v>441.54868746092086</v>
      </c>
      <c r="J16">
        <f>Q!CX506</f>
        <v>444.59999999999991</v>
      </c>
      <c r="K16">
        <f>Q!CY506</f>
        <v>444.10000000000014</v>
      </c>
      <c r="L16" t="str">
        <f>Q!DA506</f>
        <v/>
      </c>
    </row>
    <row r="17" spans="1:12" customFormat="false">
      <c r="A17" t="s">
        <v>376</v>
      </c>
      <c r="B17">
        <f>Q!CM507</f>
        <v>461</v>
      </c>
      <c r="C17">
        <f>Q!CN507</f>
        <v>461</v>
      </c>
      <c r="D17">
        <f>Q!CO507</f>
        <v>464.04600000000005</v>
      </c>
      <c r="E17">
        <f>Q!CP507</f>
        <v>467</v>
      </c>
      <c r="F17">
        <f>Q!CQ507</f>
        <v>458.3877199999979</v>
      </c>
      <c r="G17">
        <f>Q!CR507</f>
        <v>460.25495040000988</v>
      </c>
      <c r="H17">
        <f>Q!CS507</f>
        <v>458.35957039999994</v>
      </c>
      <c r="I17">
        <f>Q!CW507</f>
        <v>461.97365386040019</v>
      </c>
      <c r="J17">
        <f>Q!CX507</f>
        <v>461.10000000000014</v>
      </c>
      <c r="K17">
        <f>Q!CY507</f>
        <v>461</v>
      </c>
      <c r="L17" t="str">
        <f>Q!DA507</f>
        <v/>
      </c>
    </row>
    <row r="18" spans="1:12" customFormat="false">
      <c r="A18" t="s">
        <v>377</v>
      </c>
      <c r="B18">
        <f>Q!CM508</f>
        <v>-919</v>
      </c>
      <c r="C18">
        <f>Q!CN508</f>
        <v>-918</v>
      </c>
      <c r="D18">
        <f>Q!CO508</f>
        <v>-916.88999999999987</v>
      </c>
      <c r="E18">
        <f>Q!CP508</f>
        <v>-920</v>
      </c>
      <c r="F18">
        <f>Q!CQ508</f>
        <v>-917.66538940000066</v>
      </c>
      <c r="G18">
        <f>Q!CR508</f>
        <v>-917.27314560000104</v>
      </c>
      <c r="H18">
        <f>Q!CS508</f>
        <v>-914.91743080000003</v>
      </c>
      <c r="I18">
        <f>Q!CW508</f>
        <v>-917.49301616309685</v>
      </c>
      <c r="J18">
        <f>Q!CX508</f>
        <v>-918.19999999999993</v>
      </c>
      <c r="K18">
        <f>Q!CY508</f>
        <v>-917.7</v>
      </c>
      <c r="L18" t="str">
        <f>Q!DA508</f>
        <v/>
      </c>
    </row>
    <row r="19" spans="1:12" customFormat="false">
      <c r="A19" t="s">
        <v>378</v>
      </c>
      <c r="B19">
        <f>Q!CM509</f>
        <v>96</v>
      </c>
      <c r="C19">
        <f>Q!CN509</f>
        <v>95</v>
      </c>
      <c r="D19">
        <f>Q!CO509</f>
        <v>95.210999999999999</v>
      </c>
      <c r="E19">
        <f>Q!CP509</f>
        <v>94</v>
      </c>
      <c r="F19">
        <f>Q!CQ509</f>
        <v>96.431810600000105</v>
      </c>
      <c r="G19">
        <f>Q!CR509</f>
        <v>96.233397239999192</v>
      </c>
      <c r="H19">
        <f>Q!CS509</f>
        <v>96.477401710000095</v>
      </c>
      <c r="I19">
        <f>Q!CW509</f>
        <v>96.177683099860914</v>
      </c>
      <c r="J19">
        <f>Q!CX509</f>
        <v>95.6</v>
      </c>
      <c r="K19">
        <f>Q!CY509</f>
        <v>95.899999999999991</v>
      </c>
      <c r="L19" t="str">
        <f>Q!DA509</f>
        <v/>
      </c>
    </row>
    <row r="20" spans="1:12" customFormat="false">
      <c r="A20" t="s">
        <v>379</v>
      </c>
      <c r="B20">
        <f>Q!CM510</f>
        <v>86</v>
      </c>
      <c r="C20">
        <f>Q!CN510</f>
        <v>86</v>
      </c>
      <c r="D20">
        <f>Q!CO510</f>
        <v>84.700000000000017</v>
      </c>
      <c r="E20">
        <f>Q!CP510</f>
        <v>86</v>
      </c>
      <c r="F20">
        <f>Q!CQ510</f>
        <v>85.895127699999961</v>
      </c>
      <c r="G20">
        <f>Q!CR510</f>
        <v>85.734633600002013</v>
      </c>
      <c r="H20">
        <f>Q!CS510</f>
        <v>86.459674100000996</v>
      </c>
      <c r="I20">
        <f>Q!CW510</f>
        <v>86.987513906895998</v>
      </c>
      <c r="J20">
        <f>Q!CX510</f>
        <v>85.9</v>
      </c>
      <c r="K20">
        <f>Q!CY510</f>
        <v>85.800000000000011</v>
      </c>
      <c r="L20" t="str">
        <f>Q!DA510</f>
        <v/>
      </c>
    </row>
    <row r="21" spans="1:12" customFormat="false">
      <c r="A21" t="s">
        <v>380</v>
      </c>
      <c r="B21">
        <f>Q!CM511</f>
        <v>-1294</v>
      </c>
      <c r="C21">
        <f>Q!CN511</f>
        <v>-1293</v>
      </c>
      <c r="D21">
        <f>Q!CO511</f>
        <v>-1296.2359999999999</v>
      </c>
      <c r="E21">
        <f>Q!CP511</f>
        <v>-1301</v>
      </c>
      <c r="F21">
        <f>Q!CQ511</f>
        <v>-1290.1579816999986</v>
      </c>
      <c r="G21">
        <f>Q!CR511</f>
        <v>-1291.7934624000088</v>
      </c>
      <c r="H21">
        <f>Q!CS511</f>
        <v>-1286.8173270999989</v>
      </c>
      <c r="I21">
        <f>Q!CW511</f>
        <v>-1292.4791561166012</v>
      </c>
      <c r="J21">
        <f>Q!CX511</f>
        <v>-1293.4000000000001</v>
      </c>
      <c r="K21">
        <f>Q!CY511</f>
        <v>-1292.9000000000001</v>
      </c>
      <c r="L21" t="str">
        <f>Q!DA511</f>
        <v/>
      </c>
    </row>
    <row r="22" spans="1:12" customFormat="false">
      <c r="A22" t="s">
        <v>381</v>
      </c>
      <c r="B22">
        <f>Q!CM512</f>
        <v>140</v>
      </c>
      <c r="C22">
        <f>Q!CN512</f>
        <v>141</v>
      </c>
      <c r="D22">
        <f>Q!CO512</f>
        <v>139.5</v>
      </c>
      <c r="E22">
        <f>Q!CP512</f>
        <v>140</v>
      </c>
      <c r="F22">
        <f>Q!CQ512</f>
        <v>141.63358450000004</v>
      </c>
      <c r="G22">
        <f>Q!CR512</f>
        <v>141.00752064</v>
      </c>
      <c r="H22">
        <f>Q!CS512</f>
        <v>141.46380738000099</v>
      </c>
      <c r="I22">
        <f>Q!CW512</f>
        <v>141.57875561244299</v>
      </c>
      <c r="J22">
        <f>Q!CX512</f>
        <v>140.5</v>
      </c>
      <c r="K22">
        <f>Q!CY512</f>
        <v>140.5</v>
      </c>
      <c r="L22" t="str">
        <f>Q!DA512</f>
        <v/>
      </c>
    </row>
    <row r="23" spans="1:12" customFormat="false">
      <c r="A23" t="s">
        <v>382</v>
      </c>
      <c r="B23">
        <f>Q!CM513</f>
        <v>-54</v>
      </c>
      <c r="C23">
        <f>Q!CN513</f>
        <v>-66</v>
      </c>
      <c r="D23">
        <f>Q!CO513</f>
        <v>-52.603000000000065</v>
      </c>
      <c r="E23">
        <f>Q!CP513</f>
        <v>-79</v>
      </c>
      <c r="F23">
        <f>Q!CQ513</f>
        <v>-55.433766000000787</v>
      </c>
      <c r="G23">
        <f>Q!CR513</f>
        <v>-42.273503999989998</v>
      </c>
      <c r="H23">
        <f>Q!CS513</f>
        <v>-31.944259200000033</v>
      </c>
      <c r="I23">
        <f>Q!CW513</f>
        <v>-54.737583804750102</v>
      </c>
      <c r="J23">
        <f>Q!CX513</f>
        <v>-53.399999999999864</v>
      </c>
      <c r="K23">
        <f>Q!CY513</f>
        <v>-53.5</v>
      </c>
      <c r="L23" t="str">
        <f>Q!DA513</f>
        <v/>
      </c>
    </row>
    <row r="24" spans="1:1" customFormat="false">
      <c r="A24" t="str">
        <f>Q!CL514</f>
        <v>Del Qcomp (kWh,e)</v>
      </c>
    </row>
    <row r="25" spans="2:12" customFormat="false">
      <c r="B25" t="str">
        <f>Q!CM515</f>
        <v>CA-SIS</v>
      </c>
      <c r="C25" t="str">
        <f>Q!CN515</f>
        <v>CLM2000</v>
      </c>
      <c r="D25" t="str">
        <f>Q!CO515</f>
        <v>DOE21E</v>
      </c>
      <c r="E25" t="str">
        <f>Q!CP515</f>
        <v>DOE21E</v>
      </c>
      <c r="F25" t="str">
        <f>Q!CQ515</f>
        <v>E+</v>
      </c>
      <c r="G25" t="str">
        <f>Q!CR515</f>
        <v>TRN-id</v>
      </c>
      <c r="H25" t="str">
        <f>Q!CS515</f>
        <v>TRN-re</v>
      </c>
      <c r="I25" t="str">
        <f>Q!CW515</f>
        <v xml:space="preserve">               Analytical</v>
      </c>
      <c r="L25" t="str">
        <f>YourData!$F$2</f>
        <v>Tested Program V1.2.3</v>
      </c>
    </row>
    <row r="26" spans="2:12" customFormat="false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383</v>
      </c>
      <c r="B27">
        <f>Q!CM517</f>
        <v>-430</v>
      </c>
      <c r="C27">
        <f>Q!CN517</f>
        <v>-419</v>
      </c>
      <c r="D27">
        <f>Q!CO517</f>
        <v>-441.5920000000001</v>
      </c>
      <c r="E27">
        <f>Q!CP517</f>
        <v>-428</v>
      </c>
      <c r="F27">
        <f>Q!CQ517</f>
        <v>0</v>
      </c>
      <c r="G27">
        <f>Q!CR517</f>
        <v>-431.84735999999896</v>
      </c>
      <c r="H27">
        <f>Q!CS517</f>
        <v>-426.89357999999299</v>
      </c>
      <c r="I27">
        <f>Q!CW517</f>
        <v>-430.91375778866802</v>
      </c>
      <c r="J27">
        <f>Q!CX517</f>
        <v>-429.79999999999995</v>
      </c>
      <c r="K27">
        <f>Q!CY517</f>
        <v>-429.50000000000011</v>
      </c>
      <c r="L27" t="str">
        <f>Q!DA517</f>
        <v/>
      </c>
    </row>
    <row r="28" spans="1:12" customFormat="false">
      <c r="A28" t="s">
        <v>366</v>
      </c>
      <c r="B28">
        <f>Q!CM518</f>
        <v>-49</v>
      </c>
      <c r="C28">
        <f>Q!CN518</f>
        <v>-59</v>
      </c>
      <c r="D28">
        <f>Q!CO518</f>
        <v>-15.798000000000002</v>
      </c>
      <c r="E28">
        <f>Q!CP518</f>
        <v>-45</v>
      </c>
      <c r="F28">
        <f>Q!CQ518</f>
        <v>0</v>
      </c>
      <c r="G28">
        <f>Q!CR518</f>
        <v>-43.471679999978051</v>
      </c>
      <c r="H28">
        <f>Q!CS518</f>
        <v>-43.902960000007056</v>
      </c>
      <c r="I28">
        <f>Q!CW518</f>
        <v>-47.071503181809021</v>
      </c>
      <c r="J28">
        <f>Q!CX518</f>
        <v>-50.100000000000023</v>
      </c>
      <c r="K28">
        <f>Q!CY518</f>
        <v>-50.199999999999932</v>
      </c>
      <c r="L28" t="str">
        <f>Q!DA518</f>
        <v/>
      </c>
    </row>
    <row r="29" spans="1:12" customFormat="false">
      <c r="A29" t="s">
        <v>367</v>
      </c>
      <c r="B29">
        <f>Q!CM519</f>
        <v>-479</v>
      </c>
      <c r="C29">
        <f>Q!CN519</f>
        <v>-478</v>
      </c>
      <c r="D29">
        <f>Q!CO519</f>
        <v>-457.3900000000001</v>
      </c>
      <c r="E29">
        <f>Q!CP519</f>
        <v>-473</v>
      </c>
      <c r="F29">
        <f>Q!CQ519</f>
        <v>0</v>
      </c>
      <c r="G29">
        <f>Q!CR519</f>
        <v>-475.31903999997701</v>
      </c>
      <c r="H29">
        <f>Q!CS519</f>
        <v>-470.79654000000005</v>
      </c>
      <c r="I29">
        <f>Q!CW519</f>
        <v>-477.98526097047704</v>
      </c>
      <c r="J29">
        <f>Q!CX519</f>
        <v>-479.9</v>
      </c>
      <c r="K29">
        <f>Q!CY519</f>
        <v>-479.70000000000005</v>
      </c>
      <c r="L29" t="str">
        <f>Q!DA519</f>
        <v/>
      </c>
    </row>
    <row r="30" spans="1:12" customFormat="false">
      <c r="A30" t="s">
        <v>368</v>
      </c>
      <c r="B30">
        <f>Q!CM520</f>
        <v>-1224</v>
      </c>
      <c r="C30">
        <f>Q!CN520</f>
        <v>-1224</v>
      </c>
      <c r="D30">
        <f>Q!CO520</f>
        <v>-1214.26</v>
      </c>
      <c r="E30">
        <f>Q!CP520</f>
        <v>-1218</v>
      </c>
      <c r="F30">
        <f>Q!CQ520</f>
        <v>0</v>
      </c>
      <c r="G30">
        <f>Q!CR520</f>
        <v>-1217.5188479999888</v>
      </c>
      <c r="H30">
        <f>Q!CS520</f>
        <v>-1207.8768960000004</v>
      </c>
      <c r="I30">
        <f>Q!CW520</f>
        <v>-1223.5647832367888</v>
      </c>
      <c r="J30">
        <f>Q!CX520</f>
        <v>-1224.5999999999999</v>
      </c>
      <c r="K30">
        <f>Q!CY520</f>
        <v>-1224.6000000000001</v>
      </c>
      <c r="L30" t="str">
        <f>Q!DA520</f>
        <v/>
      </c>
    </row>
    <row r="31" spans="1:12" customFormat="false">
      <c r="A31" t="s">
        <v>369</v>
      </c>
      <c r="B31">
        <f>Q!CM521</f>
        <v>-38</v>
      </c>
      <c r="C31">
        <f>Q!CN521</f>
        <v>-37</v>
      </c>
      <c r="D31">
        <f>Q!CO521</f>
        <v>-38.398999999999994</v>
      </c>
      <c r="E31">
        <f>Q!CP521</f>
        <v>-37</v>
      </c>
      <c r="F31">
        <f>Q!CQ521</f>
        <v>0</v>
      </c>
      <c r="G31">
        <f>Q!CR521</f>
        <v>-37.800470500001296</v>
      </c>
      <c r="H31">
        <f>Q!CS521</f>
        <v>-38.275330499999598</v>
      </c>
      <c r="I31">
        <f>Q!CW521</f>
        <v>-38.362776576046201</v>
      </c>
      <c r="J31">
        <f>Q!CX521</f>
        <v>-37.900000000000006</v>
      </c>
      <c r="K31">
        <f>Q!CY521</f>
        <v>-37.9</v>
      </c>
      <c r="L31" t="str">
        <f>Q!DA521</f>
        <v/>
      </c>
    </row>
    <row r="32" spans="1:12" customFormat="false">
      <c r="A32" t="s">
        <v>370</v>
      </c>
      <c r="B32">
        <f>Q!CM522</f>
        <v>-832</v>
      </c>
      <c r="C32">
        <f>Q!CN522</f>
        <v>-842</v>
      </c>
      <c r="D32">
        <f>Q!CO522</f>
        <v>-811.06700000000001</v>
      </c>
      <c r="E32">
        <f>Q!CP522</f>
        <v>-827</v>
      </c>
      <c r="F32">
        <f>Q!CQ522</f>
        <v>0</v>
      </c>
      <c r="G32">
        <f>Q!CR522</f>
        <v>-823.47195849999116</v>
      </c>
      <c r="H32">
        <f>Q!CS522</f>
        <v>-819.2586465000071</v>
      </c>
      <c r="I32">
        <f>Q!CW522</f>
        <v>-831.01380202416692</v>
      </c>
      <c r="J32">
        <f>Q!CX522</f>
        <v>-832.7</v>
      </c>
      <c r="K32">
        <f>Q!CY522</f>
        <v>-833</v>
      </c>
      <c r="L32" t="str">
        <f>Q!DA522</f>
        <v/>
      </c>
    </row>
    <row r="33" spans="1:12" customFormat="false">
      <c r="A33" t="s">
        <v>371</v>
      </c>
      <c r="B33">
        <f>Q!CM523</f>
        <v>111</v>
      </c>
      <c r="C33">
        <f>Q!CN523</f>
        <v>100</v>
      </c>
      <c r="D33">
        <f>Q!CO523</f>
        <v>141.22800000000007</v>
      </c>
      <c r="E33">
        <f>Q!CP523</f>
        <v>99</v>
      </c>
      <c r="F33">
        <f>Q!CQ523</f>
        <v>0</v>
      </c>
      <c r="G33">
        <f>Q!CR523</f>
        <v>112.71455999999898</v>
      </c>
      <c r="H33">
        <f>Q!CS523</f>
        <v>110.91814999999099</v>
      </c>
      <c r="I33">
        <f>Q!CW523</f>
        <v>111.01987442344398</v>
      </c>
      <c r="J33">
        <f>Q!CX523</f>
        <v>110</v>
      </c>
      <c r="K33">
        <f>Q!CY523</f>
        <v>109.80000000000007</v>
      </c>
      <c r="L33" t="str">
        <f>Q!DA523</f>
        <v/>
      </c>
    </row>
    <row r="34" spans="1:12" customFormat="false">
      <c r="A34" t="s">
        <v>372</v>
      </c>
      <c r="B34">
        <f>Q!CM524</f>
        <v>-50</v>
      </c>
      <c r="C34">
        <f>Q!CN524</f>
        <v>-50</v>
      </c>
      <c r="D34">
        <f>Q!CO524</f>
        <v>-44.419000000000096</v>
      </c>
      <c r="E34">
        <f>Q!CP524</f>
        <v>-56</v>
      </c>
      <c r="F34">
        <f>Q!CQ524</f>
        <v>0</v>
      </c>
      <c r="G34">
        <f>Q!CR524</f>
        <v>-45.037439999986987</v>
      </c>
      <c r="H34">
        <f>Q!CS524</f>
        <v>-42.391860000000065</v>
      </c>
      <c r="I34">
        <f>Q!CW524</f>
        <v>-48.546552038659001</v>
      </c>
      <c r="J34">
        <f>Q!CX524</f>
        <v>-49.800000000000068</v>
      </c>
      <c r="K34">
        <f>Q!CY524</f>
        <v>-50.100000000000023</v>
      </c>
      <c r="L34" t="str">
        <f>Q!DA524</f>
        <v/>
      </c>
    </row>
    <row r="35" spans="1:12" customFormat="false">
      <c r="A35" t="s">
        <v>373</v>
      </c>
      <c r="B35">
        <f>Q!CM525</f>
        <v>333</v>
      </c>
      <c r="C35">
        <f>Q!CN525</f>
        <v>332</v>
      </c>
      <c r="D35">
        <f>Q!CO525</f>
        <v>328.56700000000001</v>
      </c>
      <c r="E35">
        <f>Q!CP525</f>
        <v>330</v>
      </c>
      <c r="F35">
        <f>Q!CQ525</f>
        <v>0</v>
      </c>
      <c r="G35">
        <f>Q!CR525</f>
        <v>333.22463999998695</v>
      </c>
      <c r="H35">
        <f>Q!CS525</f>
        <v>328.10798000000193</v>
      </c>
      <c r="I35">
        <f>Q!CW525</f>
        <v>328.30938592249288</v>
      </c>
      <c r="J35">
        <f>Q!CX525</f>
        <v>330.80000000000007</v>
      </c>
      <c r="K35">
        <f>Q!CY525</f>
        <v>331.1</v>
      </c>
      <c r="L35" t="str">
        <f>Q!DA525</f>
        <v/>
      </c>
    </row>
    <row r="36" spans="1:12" customFormat="false">
      <c r="A36" t="s">
        <v>389</v>
      </c>
      <c r="B36">
        <f>Q!CM526</f>
        <v>-469</v>
      </c>
      <c r="C36">
        <f>Q!CN526</f>
        <v>-469</v>
      </c>
      <c r="D36">
        <f>Q!CO526</f>
        <v>-468.1350000000001</v>
      </c>
      <c r="E36">
        <f>Q!CP526</f>
        <v>-459</v>
      </c>
      <c r="F36">
        <f>Q!CQ526</f>
        <v>0</v>
      </c>
      <c r="G36">
        <f>Q!CR526</f>
        <v>-463.63564799998301</v>
      </c>
      <c r="H36">
        <f>Q!CS526</f>
        <v>-458.166649999995</v>
      </c>
      <c r="I36">
        <f>Q!CW526</f>
        <v>-465.98828671555907</v>
      </c>
      <c r="J36">
        <f>Q!CX526</f>
        <v>-469.20000000000005</v>
      </c>
      <c r="K36">
        <f>Q!CY526</f>
        <v>-469.1</v>
      </c>
      <c r="L36" t="str">
        <f>Q!DA526</f>
        <v/>
      </c>
    </row>
    <row r="37" spans="1:12" customFormat="false">
      <c r="A37" t="s">
        <v>374</v>
      </c>
      <c r="B37">
        <f>Q!CM527</f>
        <v>-91</v>
      </c>
      <c r="C37">
        <f>Q!CN527</f>
        <v>-91</v>
      </c>
      <c r="D37">
        <f>Q!CO527</f>
        <v>-92.832000000000107</v>
      </c>
      <c r="E37">
        <f>Q!CP527</f>
        <v>-70</v>
      </c>
      <c r="F37">
        <f>Q!CQ527</f>
        <v>0</v>
      </c>
      <c r="G37">
        <f>Q!CR527</f>
        <v>-84.887039999991998</v>
      </c>
      <c r="H37">
        <f>Q!CS527</f>
        <v>-80.310500000000047</v>
      </c>
      <c r="I37">
        <f>Q!CW527</f>
        <v>-90.836012032068083</v>
      </c>
      <c r="J37">
        <f>Q!CX527</f>
        <v>-91.200000000000045</v>
      </c>
      <c r="K37">
        <f>Q!CY527</f>
        <v>-91.5</v>
      </c>
      <c r="L37" t="str">
        <f>Q!DA527</f>
        <v/>
      </c>
    </row>
    <row r="38" spans="1:12" customFormat="false">
      <c r="A38" t="s">
        <v>375</v>
      </c>
      <c r="B38">
        <f>Q!CM528</f>
        <v>378</v>
      </c>
      <c r="C38">
        <f>Q!CN528</f>
        <v>378</v>
      </c>
      <c r="D38">
        <f>Q!CO528</f>
        <v>375.303</v>
      </c>
      <c r="E38">
        <f>Q!CP528</f>
        <v>389</v>
      </c>
      <c r="F38">
        <f>Q!CQ528</f>
        <v>0</v>
      </c>
      <c r="G38">
        <f>Q!CR528</f>
        <v>378.74860799999101</v>
      </c>
      <c r="H38">
        <f>Q!CS528</f>
        <v>377.85614999999495</v>
      </c>
      <c r="I38">
        <f>Q!CW528</f>
        <v>375.15227468349099</v>
      </c>
      <c r="J38">
        <f>Q!CX528</f>
        <v>378</v>
      </c>
      <c r="K38">
        <f>Q!CY528</f>
        <v>377.6</v>
      </c>
      <c r="L38" t="str">
        <f>Q!DA528</f>
        <v/>
      </c>
    </row>
    <row r="39" spans="1:12" customFormat="false">
      <c r="A39" t="s">
        <v>376</v>
      </c>
      <c r="B39">
        <f>Q!CM529</f>
        <v>431</v>
      </c>
      <c r="C39">
        <f>Q!CN529</f>
        <v>431</v>
      </c>
      <c r="D39">
        <f>Q!CO529</f>
        <v>428.4190000000001</v>
      </c>
      <c r="E39">
        <f>Q!CP529</f>
        <v>432</v>
      </c>
      <c r="F39">
        <f>Q!CQ529</f>
        <v>0</v>
      </c>
      <c r="G39">
        <f>Q!CR529</f>
        <v>429.75072000001205</v>
      </c>
      <c r="H39">
        <f>Q!CS529</f>
        <v>427.95094000000199</v>
      </c>
      <c r="I39">
        <f>Q!CW529</f>
        <v>431.67793810025216</v>
      </c>
      <c r="J39">
        <f>Q!CX529</f>
        <v>430.59999999999991</v>
      </c>
      <c r="K39">
        <f>Q!CY529</f>
        <v>430.5</v>
      </c>
      <c r="L39" t="str">
        <f>Q!DA529</f>
        <v/>
      </c>
    </row>
    <row r="40" spans="1:12" customFormat="false">
      <c r="A40" t="s">
        <v>377</v>
      </c>
      <c r="B40">
        <f>Q!CM530</f>
        <v>-771</v>
      </c>
      <c r="C40">
        <f>Q!CN530</f>
        <v>-770</v>
      </c>
      <c r="D40">
        <f>Q!CO530</f>
        <v>-774.83899999999994</v>
      </c>
      <c r="E40">
        <f>Q!CP530</f>
        <v>-774</v>
      </c>
      <c r="F40">
        <f>Q!CQ530</f>
        <v>0</v>
      </c>
      <c r="G40">
        <f>Q!CR530</f>
        <v>-769.63555199999905</v>
      </c>
      <c r="H40">
        <f>Q!CS530</f>
        <v>-767.98261799999796</v>
      </c>
      <c r="I40">
        <f>Q!CW530</f>
        <v>-769.65081388864792</v>
      </c>
      <c r="J40">
        <f>Q!CX530</f>
        <v>-770.4</v>
      </c>
      <c r="K40">
        <f>Q!CY530</f>
        <v>-770</v>
      </c>
      <c r="L40" t="str">
        <f>Q!DA530</f>
        <v/>
      </c>
    </row>
    <row r="41" spans="1:12" customFormat="false">
      <c r="A41" t="s">
        <v>378</v>
      </c>
      <c r="B41">
        <f>Q!CM531</f>
        <v>81</v>
      </c>
      <c r="C41">
        <f>Q!CN531</f>
        <v>81</v>
      </c>
      <c r="D41">
        <f>Q!CO531</f>
        <v>84.623999999999995</v>
      </c>
      <c r="E41">
        <f>Q!CP531</f>
        <v>82</v>
      </c>
      <c r="F41">
        <f>Q!CQ531</f>
        <v>0</v>
      </c>
      <c r="G41">
        <f>Q!CR531</f>
        <v>81.663926499999192</v>
      </c>
      <c r="H41">
        <f>Q!CS531</f>
        <v>81.883678500000102</v>
      </c>
      <c r="I41">
        <f>Q!CW531</f>
        <v>81.5468505268949</v>
      </c>
      <c r="J41">
        <f>Q!CX531</f>
        <v>81.099999999999994</v>
      </c>
      <c r="K41">
        <f>Q!CY531</f>
        <v>81.299999999999983</v>
      </c>
      <c r="L41" t="str">
        <f>Q!DA531</f>
        <v/>
      </c>
    </row>
    <row r="42" spans="1:12" customFormat="false">
      <c r="A42" t="s">
        <v>379</v>
      </c>
      <c r="B42">
        <f>Q!CM532</f>
        <v>79</v>
      </c>
      <c r="C42">
        <f>Q!CN532</f>
        <v>79</v>
      </c>
      <c r="D42">
        <f>Q!CO532</f>
        <v>79.443999999999988</v>
      </c>
      <c r="E42">
        <f>Q!CP532</f>
        <v>79</v>
      </c>
      <c r="F42">
        <f>Q!CQ532</f>
        <v>0</v>
      </c>
      <c r="G42">
        <f>Q!CR532</f>
        <v>78.972096000002011</v>
      </c>
      <c r="H42">
        <f>Q!CS532</f>
        <v>79.633672000001013</v>
      </c>
      <c r="I42">
        <f>Q!CW532</f>
        <v>80.152732183143996</v>
      </c>
      <c r="J42">
        <f>Q!CX532</f>
        <v>79.200000000000017</v>
      </c>
      <c r="K42">
        <f>Q!CY532</f>
        <v>79.100000000000023</v>
      </c>
      <c r="L42" t="str">
        <f>Q!DA532</f>
        <v/>
      </c>
    </row>
    <row r="43" spans="1:12" customFormat="false">
      <c r="A43" t="s">
        <v>380</v>
      </c>
      <c r="B43">
        <f>Q!CM533</f>
        <v>-1123</v>
      </c>
      <c r="C43">
        <f>Q!CN533</f>
        <v>-1122</v>
      </c>
      <c r="D43">
        <f>Q!CO533</f>
        <v>-1123.8140000000001</v>
      </c>
      <c r="E43">
        <f>Q!CP533</f>
        <v>-1127</v>
      </c>
      <c r="F43">
        <f>Q!CQ533</f>
        <v>0</v>
      </c>
      <c r="G43">
        <f>Q!CR533</f>
        <v>-1120.4141760000091</v>
      </c>
      <c r="H43">
        <f>Q!CS533</f>
        <v>-1116.2998859999989</v>
      </c>
      <c r="I43">
        <f>Q!CW533</f>
        <v>-1121.1760198057561</v>
      </c>
      <c r="J43">
        <f>Q!CX533</f>
        <v>-1121.8</v>
      </c>
      <c r="K43">
        <f>Q!CY533</f>
        <v>-1121.4000000000001</v>
      </c>
      <c r="L43" t="str">
        <f>Q!DA533</f>
        <v/>
      </c>
    </row>
    <row r="44" spans="1:12" customFormat="false">
      <c r="A44" t="s">
        <v>381</v>
      </c>
      <c r="B44">
        <f>Q!CM534</f>
        <v>122</v>
      </c>
      <c r="C44">
        <f>Q!CN534</f>
        <v>123</v>
      </c>
      <c r="D44">
        <f>Q!CO534</f>
        <v>125.669</v>
      </c>
      <c r="E44">
        <f>Q!CP534</f>
        <v>124</v>
      </c>
      <c r="F44">
        <f>Q!CQ534</f>
        <v>0</v>
      </c>
      <c r="G44">
        <f>Q!CR534</f>
        <v>122.83555199999991</v>
      </c>
      <c r="H44">
        <f>Q!CS534</f>
        <v>123.24202000000152</v>
      </c>
      <c r="I44">
        <f>Q!CW534</f>
        <v>123.3368061339927</v>
      </c>
      <c r="J44">
        <f>Q!CX534</f>
        <v>122.4</v>
      </c>
      <c r="K44">
        <f>Q!CY534</f>
        <v>122.50000000000001</v>
      </c>
      <c r="L44" t="str">
        <f>Q!DA534</f>
        <v/>
      </c>
    </row>
    <row r="45" spans="1:12" customFormat="false">
      <c r="A45" t="s">
        <v>382</v>
      </c>
      <c r="B45">
        <f>Q!CM535</f>
        <v>-69</v>
      </c>
      <c r="C45">
        <f>Q!CN535</f>
        <v>-79</v>
      </c>
      <c r="D45">
        <f>Q!CO535</f>
        <v>-58.43100000000004</v>
      </c>
      <c r="E45">
        <f>Q!CP535</f>
        <v>-93</v>
      </c>
      <c r="F45">
        <f>Q!CQ535</f>
        <v>0</v>
      </c>
      <c r="G45">
        <f>Q!CR535</f>
        <v>-58.309439999989991</v>
      </c>
      <c r="H45">
        <f>Q!CS535</f>
        <v>-49.869120000000066</v>
      </c>
      <c r="I45">
        <f>Q!CW535</f>
        <v>-70.03173772225</v>
      </c>
      <c r="J45">
        <f>Q!CX535</f>
        <v>-68.799999999999955</v>
      </c>
      <c r="K45">
        <f>Q!CY535</f>
        <v>-68.900000000000091</v>
      </c>
      <c r="L45" t="str">
        <f>Q!DA535</f>
        <v/>
      </c>
    </row>
    <row r="46" spans="1:1" customFormat="false">
      <c r="A46" t="str">
        <f>Q!CL536</f>
        <v>Del Q IDfan (kWh,e)</v>
      </c>
    </row>
    <row r="47" spans="2:12" customFormat="false">
      <c r="B47" t="str">
        <f>Q!CM537</f>
        <v>CA-SIS</v>
      </c>
      <c r="C47" t="str">
        <f>Q!CN537</f>
        <v>CLM2000</v>
      </c>
      <c r="D47" t="str">
        <f>Q!CO537</f>
        <v>DOE21E</v>
      </c>
      <c r="E47" t="str">
        <f>Q!CP537</f>
        <v>DOE21E</v>
      </c>
      <c r="F47" t="str">
        <f>Q!CQ537</f>
        <v>E+</v>
      </c>
      <c r="G47" t="str">
        <f>Q!CR537</f>
        <v>TRN-id</v>
      </c>
      <c r="H47" t="str">
        <f>Q!CS537</f>
        <v>TRN-re</v>
      </c>
      <c r="I47" t="str">
        <f>Q!CW537</f>
        <v xml:space="preserve">               Analytical</v>
      </c>
      <c r="L47" t="str">
        <f>YourData!$F$2</f>
        <v>Tested Program V1.2.3</v>
      </c>
    </row>
    <row r="48" spans="2:12" customFormat="false">
      <c r="B48" t="s">
        <v>829</v>
      </c>
      <c r="C48" t="s">
        <v>187</v>
      </c>
      <c r="D48" t="s">
        <v>189</v>
      </c>
      <c r="E48" t="s">
        <v>188</v>
      </c>
      <c r="F48" t="s">
        <v>387</v>
      </c>
      <c r="G48" t="s">
        <v>190</v>
      </c>
      <c r="H48" t="s">
        <v>191</v>
      </c>
      <c r="I48" t="s">
        <v>192</v>
      </c>
      <c r="J48" t="s">
        <v>193</v>
      </c>
      <c r="K48" t="s">
        <v>194</v>
      </c>
      <c r="L48" s="273" t="str">
        <f>YourData!$J$4&amp;"/"&amp;YourData!$J$8</f>
        <v>Tested Prg/Org</v>
      </c>
    </row>
    <row r="49" spans="1:12" customFormat="false">
      <c r="A49" t="s">
        <v>383</v>
      </c>
      <c r="B49">
        <f>Q!CM539</f>
        <v>-16</v>
      </c>
      <c r="C49">
        <f>Q!CN539</f>
        <v>-15</v>
      </c>
      <c r="D49">
        <f>Q!CO539</f>
        <v>-12.268000000000001</v>
      </c>
      <c r="E49">
        <f>Q!CP539</f>
        <v>-19</v>
      </c>
      <c r="F49">
        <f>Q!CQ539</f>
        <v>-16.014746999999787</v>
      </c>
      <c r="G49">
        <f>Q!CR539</f>
        <v>-15.962687999999005</v>
      </c>
      <c r="H49">
        <f>Q!CS539</f>
        <v>-15.70353200000099</v>
      </c>
      <c r="I49">
        <f>Q!CW539</f>
        <v>-15.922649319802986</v>
      </c>
      <c r="J49">
        <f>Q!CX539</f>
        <v>-16.199999999999989</v>
      </c>
      <c r="K49">
        <f>Q!CY539</f>
        <v>-16.099999999999994</v>
      </c>
      <c r="L49" t="str">
        <f>Q!DA539</f>
        <v/>
      </c>
    </row>
    <row r="50" spans="1:12" customFormat="false">
      <c r="A50" t="s">
        <v>366</v>
      </c>
      <c r="B50">
        <f>Q!CM540</f>
        <v>-11</v>
      </c>
      <c r="C50">
        <f>Q!CN540</f>
        <v>-12</v>
      </c>
      <c r="D50">
        <f>Q!CO540</f>
        <v>-23.335999999999999</v>
      </c>
      <c r="E50">
        <f>Q!CP540</f>
        <v>-12</v>
      </c>
      <c r="F50">
        <f>Q!CQ540</f>
        <v>-11.154002300000187</v>
      </c>
      <c r="G50">
        <f>Q!CR540</f>
        <v>-11.014752000003995</v>
      </c>
      <c r="H50">
        <f>Q!CS540</f>
        <v>-11.159203000000005</v>
      </c>
      <c r="I50">
        <f>Q!CW540</f>
        <v>-11.218255521472997</v>
      </c>
      <c r="J50">
        <f>Q!CX540</f>
        <v>-11</v>
      </c>
      <c r="K50">
        <f>Q!CY540</f>
        <v>-11</v>
      </c>
      <c r="L50" t="str">
        <f>Q!DA540</f>
        <v/>
      </c>
    </row>
    <row r="51" spans="1:12" customFormat="false">
      <c r="A51" t="s">
        <v>367</v>
      </c>
      <c r="B51">
        <f>Q!CM541</f>
        <v>-27</v>
      </c>
      <c r="C51">
        <f>Q!CN541</f>
        <v>-27</v>
      </c>
      <c r="D51">
        <f>Q!CO541</f>
        <v>-35.603999999999999</v>
      </c>
      <c r="E51">
        <f>Q!CP541</f>
        <v>-31</v>
      </c>
      <c r="F51">
        <f>Q!CQ541</f>
        <v>-27.168749299999973</v>
      </c>
      <c r="G51">
        <f>Q!CR541</f>
        <v>-26.977440000003</v>
      </c>
      <c r="H51">
        <f>Q!CS541</f>
        <v>-26.862735000000995</v>
      </c>
      <c r="I51">
        <f>Q!CW541</f>
        <v>-27.140904841275983</v>
      </c>
      <c r="J51">
        <f>Q!CX541</f>
        <v>-27.199999999999989</v>
      </c>
      <c r="K51">
        <f>Q!CY541</f>
        <v>-27.099999999999994</v>
      </c>
      <c r="L51" t="str">
        <f>Q!DA541</f>
        <v/>
      </c>
    </row>
    <row r="52" spans="1:12" customFormat="false">
      <c r="A52" t="s">
        <v>368</v>
      </c>
      <c r="B52">
        <f>Q!CM542</f>
        <v>-134</v>
      </c>
      <c r="C52">
        <f>Q!CN542</f>
        <v>-134</v>
      </c>
      <c r="D52">
        <f>Q!CO542</f>
        <v>-136.869</v>
      </c>
      <c r="E52">
        <f>Q!CP542</f>
        <v>-133</v>
      </c>
      <c r="F52">
        <f>Q!CQ542</f>
        <v>-133.29759439999989</v>
      </c>
      <c r="G52">
        <f>Q!CR542</f>
        <v>-133.38830400000091</v>
      </c>
      <c r="H52">
        <f>Q!CS542</f>
        <v>-131.97358440000099</v>
      </c>
      <c r="I52">
        <f>Q!CW542</f>
        <v>-133.64598337066778</v>
      </c>
      <c r="J52">
        <f>Q!CX542</f>
        <v>-133.79999999999998</v>
      </c>
      <c r="K52">
        <f>Q!CY542</f>
        <v>-133.69999999999999</v>
      </c>
      <c r="L52" t="str">
        <f>Q!DA542</f>
        <v/>
      </c>
    </row>
    <row r="53" spans="1:12" customFormat="false">
      <c r="A53" t="s">
        <v>369</v>
      </c>
      <c r="B53">
        <f>Q!CM543</f>
        <v>-2</v>
      </c>
      <c r="C53">
        <f>Q!CN543</f>
        <v>-2</v>
      </c>
      <c r="D53">
        <f>Q!CO543</f>
        <v>-1.3690000000000007</v>
      </c>
      <c r="E53">
        <f>Q!CP543</f>
        <v>-2</v>
      </c>
      <c r="F53">
        <f>Q!CQ543</f>
        <v>-2.1552940500000002</v>
      </c>
      <c r="G53">
        <f>Q!CR543</f>
        <v>-2.1503328000001289</v>
      </c>
      <c r="H53">
        <f>Q!CS543</f>
        <v>-2.176105299999989</v>
      </c>
      <c r="I53">
        <f>Q!CW543</f>
        <v>-2.193618071602419</v>
      </c>
      <c r="J53">
        <f>Q!CX543</f>
        <v>-2.2000000000000011</v>
      </c>
      <c r="K53">
        <f>Q!CY543</f>
        <v>-2.2000000000000011</v>
      </c>
      <c r="L53" t="str">
        <f>Q!DA543</f>
        <v/>
      </c>
    </row>
    <row r="54" spans="1:12" customFormat="false">
      <c r="A54" t="s">
        <v>370</v>
      </c>
      <c r="B54">
        <f>Q!CM544</f>
        <v>-120</v>
      </c>
      <c r="C54">
        <f>Q!CN544</f>
        <v>-121</v>
      </c>
      <c r="D54">
        <f>Q!CO544</f>
        <v>-125.97</v>
      </c>
      <c r="E54">
        <f>Q!CP544</f>
        <v>-116</v>
      </c>
      <c r="F54">
        <f>Q!CQ544</f>
        <v>-119.43814145000012</v>
      </c>
      <c r="G54">
        <f>Q!CR544</f>
        <v>-119.57594880000202</v>
      </c>
      <c r="H54">
        <f>Q!CS544</f>
        <v>-118.44615769999999</v>
      </c>
      <c r="I54">
        <f>Q!CW544</f>
        <v>-119.91695212246722</v>
      </c>
      <c r="J54">
        <f>Q!CX544</f>
        <v>-119.80000000000001</v>
      </c>
      <c r="K54">
        <f>Q!CY544</f>
        <v>-119.80000000000001</v>
      </c>
      <c r="L54" t="str">
        <f>Q!DA544</f>
        <v/>
      </c>
    </row>
    <row r="55" spans="1:12" customFormat="false">
      <c r="A55" t="s">
        <v>371</v>
      </c>
      <c r="B55">
        <f>Q!CM545</f>
        <v>13</v>
      </c>
      <c r="C55">
        <f>Q!CN545</f>
        <v>12</v>
      </c>
      <c r="D55">
        <f>Q!CO545</f>
        <v>0</v>
      </c>
      <c r="E55">
        <f>Q!CP545</f>
        <v>14</v>
      </c>
      <c r="F55">
        <f>Q!CQ545</f>
        <v>12.711001599999875</v>
      </c>
      <c r="G55">
        <f>Q!CR545</f>
        <v>13.187327999997009</v>
      </c>
      <c r="H55">
        <f>Q!CS545</f>
        <v>12.744582000000008</v>
      </c>
      <c r="I55">
        <f>Q!CW545</f>
        <v>13.089065932648992</v>
      </c>
      <c r="J55">
        <f>Q!CX545</f>
        <v>13.199999999999989</v>
      </c>
      <c r="K55">
        <f>Q!CY545</f>
        <v>13.199999999999989</v>
      </c>
      <c r="L55" t="str">
        <f>Q!DA545</f>
        <v/>
      </c>
    </row>
    <row r="56" spans="1:12" customFormat="false">
      <c r="A56" t="s">
        <v>372</v>
      </c>
      <c r="B56">
        <f>Q!CM546</f>
        <v>-12</v>
      </c>
      <c r="C56">
        <f>Q!CN546</f>
        <v>-12</v>
      </c>
      <c r="D56">
        <f>Q!CO546</f>
        <v>-13.864999999999995</v>
      </c>
      <c r="E56">
        <f>Q!CP546</f>
        <v>-15</v>
      </c>
      <c r="F56">
        <f>Q!CQ546</f>
        <v>-11.973239600000028</v>
      </c>
      <c r="G56">
        <f>Q!CR546</f>
        <v>-11.761343999996996</v>
      </c>
      <c r="H56">
        <f>Q!CS546</f>
        <v>-11.117300999999998</v>
      </c>
      <c r="I56">
        <f>Q!CW546</f>
        <v>-11.910645713172983</v>
      </c>
      <c r="J56">
        <f>Q!CX546</f>
        <v>-11.900000000000006</v>
      </c>
      <c r="K56">
        <f>Q!CY546</f>
        <v>-11.900000000000006</v>
      </c>
      <c r="L56" t="str">
        <f>Q!DA546</f>
        <v/>
      </c>
    </row>
    <row r="57" spans="1:12" customFormat="false">
      <c r="A57" t="s">
        <v>373</v>
      </c>
      <c r="B57">
        <f>Q!CM547</f>
        <v>20</v>
      </c>
      <c r="C57">
        <f>Q!CN547</f>
        <v>21</v>
      </c>
      <c r="D57">
        <f>Q!CO547</f>
        <v>22.625999999999991</v>
      </c>
      <c r="E57">
        <f>Q!CP547</f>
        <v>24</v>
      </c>
      <c r="F57">
        <f>Q!CQ547</f>
        <v>20.260345600000051</v>
      </c>
      <c r="G57">
        <f>Q!CR547</f>
        <v>20.246015999997979</v>
      </c>
      <c r="H57">
        <f>Q!CS547</f>
        <v>19.68973299999999</v>
      </c>
      <c r="I57">
        <f>Q!CW547</f>
        <v>19.788717568989</v>
      </c>
      <c r="J57">
        <f>Q!CX547</f>
        <v>20.100000000000023</v>
      </c>
      <c r="K57">
        <f>Q!CY547</f>
        <v>20.100000000000023</v>
      </c>
      <c r="L57" t="str">
        <f>Q!DA547</f>
        <v/>
      </c>
    </row>
    <row r="58" spans="1:12" customFormat="false">
      <c r="A58" t="s">
        <v>389</v>
      </c>
      <c r="B58">
        <f>Q!CM548</f>
        <v>-68</v>
      </c>
      <c r="C58">
        <f>Q!CN548</f>
        <v>-68</v>
      </c>
      <c r="D58">
        <f>Q!CO548</f>
        <v>-71.594999999999999</v>
      </c>
      <c r="E58">
        <f>Q!CP548</f>
        <v>-73</v>
      </c>
      <c r="F58">
        <f>Q!CQ548</f>
        <v>-67.239943899999929</v>
      </c>
      <c r="G58">
        <f>Q!CR548</f>
        <v>-67.714079999999697</v>
      </c>
      <c r="H58">
        <f>Q!CS548</f>
        <v>-66.426131000000311</v>
      </c>
      <c r="I58">
        <f>Q!CW548</f>
        <v>-67.628434989741393</v>
      </c>
      <c r="J58">
        <f>Q!CX548</f>
        <v>-67.899999999999991</v>
      </c>
      <c r="K58">
        <f>Q!CY548</f>
        <v>-67.899999999999991</v>
      </c>
      <c r="L58" t="str">
        <f>Q!DA548</f>
        <v/>
      </c>
    </row>
    <row r="59" spans="1:12" customFormat="false">
      <c r="A59" t="s">
        <v>374</v>
      </c>
      <c r="B59">
        <f>Q!CM549</f>
        <v>-23</v>
      </c>
      <c r="C59">
        <f>Q!CN549</f>
        <v>-22</v>
      </c>
      <c r="D59">
        <f>Q!CO549</f>
        <v>-22.103999999999999</v>
      </c>
      <c r="E59">
        <f>Q!CP549</f>
        <v>-24</v>
      </c>
      <c r="F59">
        <f>Q!CQ549</f>
        <v>-21.866322499999868</v>
      </c>
      <c r="G59">
        <f>Q!CR549</f>
        <v>-22.385663999998002</v>
      </c>
      <c r="H59">
        <f>Q!CS549</f>
        <v>-21.274864000000008</v>
      </c>
      <c r="I59">
        <f>Q!CW549</f>
        <v>-22.447444046523003</v>
      </c>
      <c r="J59">
        <f>Q!CX549</f>
        <v>-22.5</v>
      </c>
      <c r="K59">
        <f>Q!CY549</f>
        <v>-22.599999999999994</v>
      </c>
      <c r="L59" t="str">
        <f>Q!DA549</f>
        <v/>
      </c>
    </row>
    <row r="60" spans="1:12" customFormat="false">
      <c r="A60" t="s">
        <v>375</v>
      </c>
      <c r="B60">
        <f>Q!CM550</f>
        <v>45</v>
      </c>
      <c r="C60">
        <f>Q!CN550</f>
        <v>46</v>
      </c>
      <c r="D60">
        <f>Q!CO550</f>
        <v>49.491</v>
      </c>
      <c r="E60">
        <f>Q!CP550</f>
        <v>49</v>
      </c>
      <c r="F60">
        <f>Q!CQ550</f>
        <v>45.373621400000061</v>
      </c>
      <c r="G60">
        <f>Q!CR550</f>
        <v>45.328416000001695</v>
      </c>
      <c r="H60">
        <f>Q!CS550</f>
        <v>45.151267000000303</v>
      </c>
      <c r="I60">
        <f>Q!CW550</f>
        <v>45.18099094321839</v>
      </c>
      <c r="J60">
        <f>Q!CX550</f>
        <v>45.399999999999991</v>
      </c>
      <c r="K60">
        <f>Q!CY550</f>
        <v>45.3</v>
      </c>
      <c r="L60" t="str">
        <f>Q!DA550</f>
        <v/>
      </c>
    </row>
    <row r="61" spans="1:12" customFormat="false">
      <c r="A61" t="s">
        <v>376</v>
      </c>
      <c r="B61">
        <f>Q!CM551</f>
        <v>21</v>
      </c>
      <c r="C61">
        <f>Q!CN551</f>
        <v>20</v>
      </c>
      <c r="D61">
        <f>Q!CO551</f>
        <v>24.243000000000009</v>
      </c>
      <c r="E61">
        <f>Q!CP551</f>
        <v>25</v>
      </c>
      <c r="F61">
        <f>Q!CQ551</f>
        <v>20.727084099999715</v>
      </c>
      <c r="G61">
        <f>Q!CR551</f>
        <v>20.757408000000993</v>
      </c>
      <c r="H61">
        <f>Q!CS551</f>
        <v>20.692254999999989</v>
      </c>
      <c r="I61">
        <f>Q!CW551</f>
        <v>20.615427884127001</v>
      </c>
      <c r="J61">
        <f>Q!CX551</f>
        <v>20.800000000000011</v>
      </c>
      <c r="K61">
        <f>Q!CY551</f>
        <v>20.800000000000011</v>
      </c>
      <c r="L61" t="str">
        <f>Q!DA551</f>
        <v/>
      </c>
    </row>
    <row r="62" spans="1:12" customFormat="false">
      <c r="A62" t="s">
        <v>377</v>
      </c>
      <c r="B62">
        <f>Q!CM552</f>
        <v>-100</v>
      </c>
      <c r="C62">
        <f>Q!CN552</f>
        <v>-101</v>
      </c>
      <c r="D62">
        <f>Q!CO552</f>
        <v>-96.662000000000006</v>
      </c>
      <c r="E62">
        <f>Q!CP552</f>
        <v>-98</v>
      </c>
      <c r="F62">
        <f>Q!CQ552</f>
        <v>-100.34952198000013</v>
      </c>
      <c r="G62">
        <f>Q!CR552</f>
        <v>-100.46346240000121</v>
      </c>
      <c r="H62">
        <f>Q!CS552</f>
        <v>-99.985235000000003</v>
      </c>
      <c r="I62">
        <f>Q!CW552</f>
        <v>-100.6026820210722</v>
      </c>
      <c r="J62">
        <f>Q!CX552</f>
        <v>-100.6</v>
      </c>
      <c r="K62">
        <f>Q!CY552</f>
        <v>-100.5</v>
      </c>
      <c r="L62" t="str">
        <f>Q!DA552</f>
        <v/>
      </c>
    </row>
    <row r="63" spans="1:12" customFormat="false">
      <c r="A63" t="s">
        <v>378</v>
      </c>
      <c r="B63">
        <f>Q!CM553</f>
        <v>10</v>
      </c>
      <c r="C63">
        <f>Q!CN553</f>
        <v>10</v>
      </c>
      <c r="D63">
        <f>Q!CO553</f>
        <v>7.2039999999999997</v>
      </c>
      <c r="E63">
        <f>Q!CP553</f>
        <v>8</v>
      </c>
      <c r="F63">
        <f>Q!CQ553</f>
        <v>9.9332985699999874</v>
      </c>
      <c r="G63">
        <f>Q!CR553</f>
        <v>9.9141503999998299</v>
      </c>
      <c r="H63">
        <f>Q!CS553</f>
        <v>9.930640699999989</v>
      </c>
      <c r="I63">
        <f>Q!CW553</f>
        <v>9.955891987521019</v>
      </c>
      <c r="J63">
        <f>Q!CX553</f>
        <v>9.9</v>
      </c>
      <c r="K63">
        <f>Q!CY553</f>
        <v>9.9</v>
      </c>
      <c r="L63" t="str">
        <f>Q!DA553</f>
        <v/>
      </c>
    </row>
    <row r="64" spans="1:12" customFormat="false">
      <c r="A64" t="s">
        <v>379</v>
      </c>
      <c r="B64">
        <f>Q!CM554</f>
        <v>5</v>
      </c>
      <c r="C64">
        <f>Q!CN554</f>
        <v>5</v>
      </c>
      <c r="D64">
        <f>Q!CO554</f>
        <v>3.5770000000000017</v>
      </c>
      <c r="E64">
        <f>Q!CP554</f>
        <v>4</v>
      </c>
      <c r="F64">
        <f>Q!CQ554</f>
        <v>4.6269802500000239</v>
      </c>
      <c r="G64">
        <f>Q!CR554</f>
        <v>4.6017216000001007</v>
      </c>
      <c r="H64">
        <f>Q!CS554</f>
        <v>4.6449098000001001</v>
      </c>
      <c r="I64">
        <f>Q!CW554</f>
        <v>4.6508869717840007</v>
      </c>
      <c r="J64">
        <f>Q!CX554</f>
        <v>4.6000000000000014</v>
      </c>
      <c r="K64">
        <f>Q!CY554</f>
        <v>4.6000000000000014</v>
      </c>
      <c r="L64" t="str">
        <f>Q!DA554</f>
        <v/>
      </c>
    </row>
    <row r="65" spans="1:12" customFormat="false">
      <c r="A65" t="s">
        <v>380</v>
      </c>
      <c r="B65">
        <f>Q!CM555</f>
        <v>-116</v>
      </c>
      <c r="C65">
        <f>Q!CN555</f>
        <v>-116</v>
      </c>
      <c r="D65">
        <f>Q!CO555</f>
        <v>-117.328</v>
      </c>
      <c r="E65">
        <f>Q!CP555</f>
        <v>-119</v>
      </c>
      <c r="F65">
        <f>Q!CQ555</f>
        <v>-116.44962582999983</v>
      </c>
      <c r="G65">
        <f>Q!CR555</f>
        <v>-116.61914880000209</v>
      </c>
      <c r="H65">
        <f>Q!CS555</f>
        <v>-116.0325801999999</v>
      </c>
      <c r="I65">
        <f>Q!CW555</f>
        <v>-116.5672229334152</v>
      </c>
      <c r="J65">
        <f>Q!CX555</f>
        <v>-116.80000000000001</v>
      </c>
      <c r="K65">
        <f>Q!CY555</f>
        <v>-116.70000000000002</v>
      </c>
      <c r="L65" t="str">
        <f>Q!DA555</f>
        <v/>
      </c>
    </row>
    <row r="66" spans="1:12" customFormat="false">
      <c r="A66" t="s">
        <v>381</v>
      </c>
      <c r="B66">
        <f>Q!CM556</f>
        <v>13</v>
      </c>
      <c r="C66">
        <f>Q!CN556</f>
        <v>13</v>
      </c>
      <c r="D66">
        <f>Q!CO556</f>
        <v>9.4120000000000008</v>
      </c>
      <c r="E66">
        <f>Q!CP556</f>
        <v>10</v>
      </c>
      <c r="F66">
        <f>Q!CQ556</f>
        <v>12.404984770000011</v>
      </c>
      <c r="G66">
        <f>Q!CR556</f>
        <v>12.365539199999802</v>
      </c>
      <c r="H66">
        <f>Q!CS556</f>
        <v>12.3994452000001</v>
      </c>
      <c r="I66">
        <f>Q!CW556</f>
        <v>12.413160887702601</v>
      </c>
      <c r="J66">
        <f>Q!CX556</f>
        <v>12.3</v>
      </c>
      <c r="K66">
        <f>Q!CY556</f>
        <v>12.3</v>
      </c>
      <c r="L66" t="str">
        <f>Q!DA556</f>
        <v/>
      </c>
    </row>
    <row r="67" spans="1:12" customFormat="false">
      <c r="A67" t="s">
        <v>382</v>
      </c>
      <c r="B67">
        <f>Q!CM557</f>
        <v>10</v>
      </c>
      <c r="C67">
        <f>Q!CN557</f>
        <v>9</v>
      </c>
      <c r="D67">
        <f>Q!CO557</f>
        <v>3.9660000000000082</v>
      </c>
      <c r="E67">
        <f>Q!CP557</f>
        <v>10</v>
      </c>
      <c r="F67">
        <f>Q!CQ557</f>
        <v>9.8015242999999259</v>
      </c>
      <c r="G67">
        <f>Q!CR557</f>
        <v>10.911935999999002</v>
      </c>
      <c r="H67">
        <f>Q!CS557</f>
        <v>12.19747199999901</v>
      </c>
      <c r="I67">
        <f>Q!CW557</f>
        <v>10.40726450006602</v>
      </c>
      <c r="J67">
        <f>Q!CX557</f>
        <v>10.5</v>
      </c>
      <c r="K67">
        <f>Q!CY557</f>
        <v>10.599999999999994</v>
      </c>
      <c r="L67" t="str">
        <f>Q!DA557</f>
        <v/>
      </c>
    </row>
    <row r="68" spans="1:1" customFormat="false">
      <c r="A68" t="str">
        <f>Q!CL558</f>
        <v>Del Q ODfan (kWh,e)</v>
      </c>
    </row>
    <row r="69" spans="2:12" customFormat="false">
      <c r="B69" t="str">
        <f>Q!CM559</f>
        <v>CA-SIS</v>
      </c>
      <c r="C69" t="str">
        <f>Q!CN559</f>
        <v>CLM2000</v>
      </c>
      <c r="D69" t="str">
        <f>Q!CO559</f>
        <v>DOE21E</v>
      </c>
      <c r="E69" t="str">
        <f>Q!CP559</f>
        <v>DOE21E</v>
      </c>
      <c r="F69" t="str">
        <f>Q!CQ559</f>
        <v>E+</v>
      </c>
      <c r="G69" t="str">
        <f>Q!CR559</f>
        <v>TRN-id</v>
      </c>
      <c r="H69" t="str">
        <f>Q!CS559</f>
        <v>TRN-re</v>
      </c>
      <c r="I69" t="str">
        <f>Q!CW559</f>
        <v xml:space="preserve">               Analytical</v>
      </c>
      <c r="L69" t="str">
        <f>YourData!$F$2</f>
        <v>Tested Program V1.2.3</v>
      </c>
    </row>
    <row r="70" spans="2:12" customFormat="false">
      <c r="B70" t="s">
        <v>829</v>
      </c>
      <c r="C70" t="s">
        <v>187</v>
      </c>
      <c r="D70" t="s">
        <v>189</v>
      </c>
      <c r="E70" t="s">
        <v>188</v>
      </c>
      <c r="F70" t="s">
        <v>387</v>
      </c>
      <c r="G70" t="s">
        <v>190</v>
      </c>
      <c r="H70" t="s">
        <v>191</v>
      </c>
      <c r="I70" t="s">
        <v>192</v>
      </c>
      <c r="J70" t="s">
        <v>193</v>
      </c>
      <c r="K70" t="s">
        <v>194</v>
      </c>
      <c r="L70" s="273" t="str">
        <f>YourData!$J$4&amp;"/"&amp;YourData!$J$8</f>
        <v>Tested Prg/Org</v>
      </c>
    </row>
    <row r="71" spans="1:12" customFormat="false">
      <c r="A71" t="s">
        <v>383</v>
      </c>
      <c r="B71">
        <f>Q!CM561</f>
        <v>-8</v>
      </c>
      <c r="C71">
        <f>Q!CN561</f>
        <v>-7</v>
      </c>
      <c r="D71">
        <f>Q!CO561</f>
        <v>-5.7610000000000099</v>
      </c>
      <c r="E71">
        <f>Q!CP561</f>
        <v>-7</v>
      </c>
      <c r="F71">
        <f>Q!CQ561</f>
        <v>0</v>
      </c>
      <c r="G71">
        <f>Q!CR561</f>
        <v>-7.4954207999988967</v>
      </c>
      <c r="H71">
        <f>Q!CS561</f>
        <v>-7.3739612000006005</v>
      </c>
      <c r="I71">
        <f>Q!CW561</f>
        <v>-7.4767222892987988</v>
      </c>
      <c r="J71">
        <f>Q!CX561</f>
        <v>-7.4999999999999929</v>
      </c>
      <c r="K71">
        <f>Q!CY561</f>
        <v>-7.4999999999999929</v>
      </c>
      <c r="L71" t="str">
        <f>Q!DA561</f>
        <v/>
      </c>
    </row>
    <row r="72" spans="1:12" customFormat="false">
      <c r="A72" t="s">
        <v>366</v>
      </c>
      <c r="B72">
        <f>Q!CM562</f>
        <v>-5</v>
      </c>
      <c r="C72">
        <f>Q!CN562</f>
        <v>-6</v>
      </c>
      <c r="D72">
        <f>Q!CO562</f>
        <v>-10.957999999999998</v>
      </c>
      <c r="E72">
        <f>Q!CP562</f>
        <v>-5</v>
      </c>
      <c r="F72">
        <f>Q!CQ562</f>
        <v>0</v>
      </c>
      <c r="G72">
        <f>Q!CR562</f>
        <v>-5.1719808000003056</v>
      </c>
      <c r="H72">
        <f>Q!CS562</f>
        <v>-5.2399502000000027</v>
      </c>
      <c r="I72">
        <f>Q!CW562</f>
        <v>-5.2677025926913998</v>
      </c>
      <c r="J72">
        <f>Q!CX562</f>
        <v>-5.2000000000000028</v>
      </c>
      <c r="K72">
        <f>Q!CY562</f>
        <v>-5.2000000000000028</v>
      </c>
      <c r="L72" t="str">
        <f>Q!DA562</f>
        <v/>
      </c>
    </row>
    <row r="73" spans="1:12" customFormat="false">
      <c r="A73" t="s">
        <v>367</v>
      </c>
      <c r="B73">
        <f>Q!CM563</f>
        <v>-13</v>
      </c>
      <c r="C73">
        <f>Q!CN563</f>
        <v>-13</v>
      </c>
      <c r="D73">
        <f>Q!CO563</f>
        <v>-16.719000000000008</v>
      </c>
      <c r="E73">
        <f>Q!CP563</f>
        <v>-12</v>
      </c>
      <c r="F73">
        <f>Q!CQ563</f>
        <v>0</v>
      </c>
      <c r="G73">
        <f>Q!CR563</f>
        <v>-12.667401599999202</v>
      </c>
      <c r="H73">
        <f>Q!CS563</f>
        <v>-12.613911400000603</v>
      </c>
      <c r="I73">
        <f>Q!CW563</f>
        <v>-12.744424881990199</v>
      </c>
      <c r="J73">
        <f>Q!CX563</f>
        <v>-12.699999999999996</v>
      </c>
      <c r="K73">
        <f>Q!CY563</f>
        <v>-12.699999999999996</v>
      </c>
      <c r="L73" t="str">
        <f>Q!DA563</f>
        <v/>
      </c>
    </row>
    <row r="74" spans="1:12" customFormat="false">
      <c r="A74" t="s">
        <v>368</v>
      </c>
      <c r="B74">
        <f>Q!CM564</f>
        <v>-63</v>
      </c>
      <c r="C74">
        <f>Q!CN564</f>
        <v>-63</v>
      </c>
      <c r="D74">
        <f>Q!CO564</f>
        <v>-64.269000000000005</v>
      </c>
      <c r="E74">
        <f>Q!CP564</f>
        <v>-62</v>
      </c>
      <c r="F74">
        <f>Q!CQ564</f>
        <v>0</v>
      </c>
      <c r="G74">
        <f>Q!CR564</f>
        <v>-62.634378239999791</v>
      </c>
      <c r="H74">
        <f>Q!CS564</f>
        <v>-61.970316780000701</v>
      </c>
      <c r="I74">
        <f>Q!CW564</f>
        <v>-62.755505234922154</v>
      </c>
      <c r="J74">
        <f>Q!CX564</f>
        <v>-62.8</v>
      </c>
      <c r="K74">
        <f>Q!CY564</f>
        <v>-62.8</v>
      </c>
      <c r="L74" t="str">
        <f>Q!DA564</f>
        <v/>
      </c>
    </row>
    <row r="75" spans="1:12" customFormat="false">
      <c r="A75" t="s">
        <v>369</v>
      </c>
      <c r="B75">
        <f>Q!CM565</f>
        <v>-1</v>
      </c>
      <c r="C75">
        <f>Q!CN565</f>
        <v>-1</v>
      </c>
      <c r="D75">
        <f>Q!CO565</f>
        <v>-0.64299999999999979</v>
      </c>
      <c r="E75">
        <f>Q!CP565</f>
        <v>-1</v>
      </c>
      <c r="F75">
        <f>Q!CQ565</f>
        <v>0</v>
      </c>
      <c r="G75">
        <f>Q!CR565</f>
        <v>-1.0097069000000105</v>
      </c>
      <c r="H75">
        <f>Q!CS565</f>
        <v>-1.0218326300000098</v>
      </c>
      <c r="I75">
        <f>Q!CW565</f>
        <v>-1.0300467466654903</v>
      </c>
      <c r="J75">
        <f>Q!CX565</f>
        <v>-1</v>
      </c>
      <c r="K75">
        <f>Q!CY565</f>
        <v>-1</v>
      </c>
      <c r="L75" t="str">
        <f>Q!DA565</f>
        <v/>
      </c>
    </row>
    <row r="76" spans="1:12" customFormat="false">
      <c r="A76" t="s">
        <v>370</v>
      </c>
      <c r="B76">
        <f>Q!CM566</f>
        <v>-56</v>
      </c>
      <c r="C76">
        <f>Q!CN566</f>
        <v>-57</v>
      </c>
      <c r="D76">
        <f>Q!CO566</f>
        <v>-59.150999999999996</v>
      </c>
      <c r="E76">
        <f>Q!CP566</f>
        <v>-56</v>
      </c>
      <c r="F76">
        <f>Q!CQ566</f>
        <v>0</v>
      </c>
      <c r="G76">
        <f>Q!CR566</f>
        <v>-56.148664340000906</v>
      </c>
      <c r="H76">
        <f>Q!CS566</f>
        <v>-55.618188210000113</v>
      </c>
      <c r="I76">
        <f>Q!CW566</f>
        <v>-56.308829692288846</v>
      </c>
      <c r="J76">
        <f>Q!CX566</f>
        <v>-56.300000000000004</v>
      </c>
      <c r="K76">
        <f>Q!CY566</f>
        <v>-56.300000000000004</v>
      </c>
      <c r="L76" t="str">
        <f>Q!DA566</f>
        <v/>
      </c>
    </row>
    <row r="77" spans="1:12" customFormat="false">
      <c r="A77" t="s">
        <v>371</v>
      </c>
      <c r="B77">
        <f>Q!CM567</f>
        <v>6</v>
      </c>
      <c r="C77">
        <f>Q!CN567</f>
        <v>5</v>
      </c>
      <c r="D77">
        <f>Q!CO567</f>
        <v>0</v>
      </c>
      <c r="E77">
        <f>Q!CP567</f>
        <v>5</v>
      </c>
      <c r="F77">
        <f>Q!CQ567</f>
        <v>0</v>
      </c>
      <c r="G77">
        <f>Q!CR567</f>
        <v>6.1924799999994917</v>
      </c>
      <c r="H77">
        <f>Q!CS567</f>
        <v>5.9844251999997979</v>
      </c>
      <c r="I77">
        <f>Q!CW567</f>
        <v>6.1461700901133938</v>
      </c>
      <c r="J77">
        <f>Q!CX567</f>
        <v>6.1999999999999957</v>
      </c>
      <c r="K77">
        <f>Q!CY567</f>
        <v>6.1000000000000014</v>
      </c>
      <c r="L77" t="str">
        <f>Q!DA567</f>
        <v/>
      </c>
    </row>
    <row r="78" spans="1:12" customFormat="false">
      <c r="A78" t="s">
        <v>372</v>
      </c>
      <c r="B78">
        <f>Q!CM568</f>
        <v>-5</v>
      </c>
      <c r="C78">
        <f>Q!CN568</f>
        <v>-5</v>
      </c>
      <c r="D78">
        <f>Q!CO568</f>
        <v>-6.509999999999998</v>
      </c>
      <c r="E78">
        <f>Q!CP568</f>
        <v>-5</v>
      </c>
      <c r="F78">
        <f>Q!CQ568</f>
        <v>0</v>
      </c>
      <c r="G78">
        <f>Q!CR568</f>
        <v>-5.5228319999996955</v>
      </c>
      <c r="H78">
        <f>Q!CS568</f>
        <v>-5.2203032999998982</v>
      </c>
      <c r="I78">
        <f>Q!CW568</f>
        <v>-5.5928249435767938</v>
      </c>
      <c r="J78">
        <f>Q!CX568</f>
        <v>-5.5999999999999943</v>
      </c>
      <c r="K78">
        <f>Q!CY568</f>
        <v>-5.5</v>
      </c>
      <c r="L78" t="str">
        <f>Q!DA568</f>
        <v/>
      </c>
    </row>
    <row r="79" spans="1:12" customFormat="false">
      <c r="A79" t="s">
        <v>373</v>
      </c>
      <c r="B79">
        <f>Q!CM569</f>
        <v>9</v>
      </c>
      <c r="C79">
        <f>Q!CN569</f>
        <v>9</v>
      </c>
      <c r="D79">
        <f>Q!CO569</f>
        <v>10.624000000000002</v>
      </c>
      <c r="E79">
        <f>Q!CP569</f>
        <v>9</v>
      </c>
      <c r="F79">
        <f>Q!CQ569</f>
        <v>0</v>
      </c>
      <c r="G79">
        <f>Q!CR569</f>
        <v>9.5063807999985954</v>
      </c>
      <c r="H79">
        <f>Q!CS569</f>
        <v>9.2455580999997977</v>
      </c>
      <c r="I79">
        <f>Q!CW569</f>
        <v>9.2920934671775015</v>
      </c>
      <c r="J79">
        <f>Q!CX569</f>
        <v>9.3999999999999915</v>
      </c>
      <c r="K79">
        <f>Q!CY569</f>
        <v>9.3999999999999915</v>
      </c>
      <c r="L79" t="str">
        <f>Q!DA569</f>
        <v/>
      </c>
    </row>
    <row r="80" spans="1:12" customFormat="false">
      <c r="A80" t="s">
        <v>389</v>
      </c>
      <c r="B80">
        <f>Q!CM570</f>
        <v>-32</v>
      </c>
      <c r="C80">
        <f>Q!CN570</f>
        <v>-32</v>
      </c>
      <c r="D80">
        <f>Q!CO570</f>
        <v>-33.617999999999995</v>
      </c>
      <c r="E80">
        <f>Q!CP570</f>
        <v>-31</v>
      </c>
      <c r="F80">
        <f>Q!CQ570</f>
        <v>0</v>
      </c>
      <c r="G80">
        <f>Q!CR570</f>
        <v>-31.796352000000795</v>
      </c>
      <c r="H80">
        <f>Q!CS570</f>
        <v>-31.1914648999999</v>
      </c>
      <c r="I80">
        <f>Q!CW570</f>
        <v>-31.755960777791493</v>
      </c>
      <c r="J80">
        <f>Q!CX570</f>
        <v>-31.9</v>
      </c>
      <c r="K80">
        <f>Q!CY570</f>
        <v>-31.800000000000004</v>
      </c>
      <c r="L80" t="str">
        <f>Q!DA570</f>
        <v/>
      </c>
    </row>
    <row r="81" spans="1:12" customFormat="false">
      <c r="A81" t="s">
        <v>374</v>
      </c>
      <c r="B81">
        <f>Q!CM571</f>
        <v>-10</v>
      </c>
      <c r="C81">
        <f>Q!CN571</f>
        <v>-10</v>
      </c>
      <c r="D81">
        <f>Q!CO571</f>
        <v>-10.378999999999998</v>
      </c>
      <c r="E81">
        <f>Q!CP571</f>
        <v>-9</v>
      </c>
      <c r="F81">
        <f>Q!CQ571</f>
        <v>0</v>
      </c>
      <c r="G81">
        <f>Q!CR571</f>
        <v>-10.511692799999494</v>
      </c>
      <c r="H81">
        <f>Q!CS571</f>
        <v>-9.9899530999999016</v>
      </c>
      <c r="I81">
        <f>Q!CW571</f>
        <v>-10.540538943584494</v>
      </c>
      <c r="J81">
        <f>Q!CX571</f>
        <v>-10.599999999999994</v>
      </c>
      <c r="K81">
        <f>Q!CY571</f>
        <v>-10.5</v>
      </c>
      <c r="L81" t="str">
        <f>Q!DA571</f>
        <v/>
      </c>
    </row>
    <row r="82" spans="1:12" customFormat="false">
      <c r="A82" t="s">
        <v>375</v>
      </c>
      <c r="B82">
        <f>Q!CM572</f>
        <v>22</v>
      </c>
      <c r="C82">
        <f>Q!CN572</f>
        <v>22</v>
      </c>
      <c r="D82">
        <f>Q!CO572</f>
        <v>23.238999999999997</v>
      </c>
      <c r="E82">
        <f>Q!CP572</f>
        <v>22</v>
      </c>
      <c r="F82">
        <f>Q!CQ572</f>
        <v>0</v>
      </c>
      <c r="G82">
        <f>Q!CR572</f>
        <v>21.2846592000013</v>
      </c>
      <c r="H82">
        <f>Q!CS572</f>
        <v>21.201511799999999</v>
      </c>
      <c r="I82">
        <f>Q!CW572</f>
        <v>21.215421834207</v>
      </c>
      <c r="J82">
        <f>Q!CX572</f>
        <v>21.300000000000004</v>
      </c>
      <c r="K82">
        <f>Q!CY572</f>
        <v>21.300000000000004</v>
      </c>
      <c r="L82" t="str">
        <f>Q!DA572</f>
        <v/>
      </c>
    </row>
    <row r="83" spans="1:12" customFormat="false">
      <c r="A83" t="s">
        <v>376</v>
      </c>
      <c r="B83">
        <f>Q!CM573</f>
        <v>9</v>
      </c>
      <c r="C83">
        <f>Q!CN573</f>
        <v>9</v>
      </c>
      <c r="D83">
        <f>Q!CO573</f>
        <v>11.384</v>
      </c>
      <c r="E83">
        <f>Q!CP573</f>
        <v>10</v>
      </c>
      <c r="F83">
        <f>Q!CQ573</f>
        <v>0</v>
      </c>
      <c r="G83">
        <f>Q!CR573</f>
        <v>9.7468223999995018</v>
      </c>
      <c r="H83">
        <f>Q!CS573</f>
        <v>9.7163753999997979</v>
      </c>
      <c r="I83">
        <f>Q!CW573</f>
        <v>9.6802878760250053</v>
      </c>
      <c r="J83">
        <f>Q!CX573</f>
        <v>9.7000000000000028</v>
      </c>
      <c r="K83">
        <f>Q!CY573</f>
        <v>9.7000000000000028</v>
      </c>
      <c r="L83" t="str">
        <f>Q!DA573</f>
        <v/>
      </c>
    </row>
    <row r="84" spans="1:12" customFormat="false">
      <c r="A84" t="s">
        <v>377</v>
      </c>
      <c r="B84">
        <f>Q!CM574</f>
        <v>-48</v>
      </c>
      <c r="C84">
        <f>Q!CN574</f>
        <v>-47</v>
      </c>
      <c r="D84">
        <f>Q!CO574</f>
        <v>-45.388999999999996</v>
      </c>
      <c r="E84">
        <f>Q!CP574</f>
        <v>-48</v>
      </c>
      <c r="F84">
        <f>Q!CQ574</f>
        <v>0</v>
      </c>
      <c r="G84">
        <f>Q!CR574</f>
        <v>-47.174131200000858</v>
      </c>
      <c r="H84">
        <f>Q!CS574</f>
        <v>-46.949577799999979</v>
      </c>
      <c r="I84">
        <f>Q!CW574</f>
        <v>-47.239520253373087</v>
      </c>
      <c r="J84">
        <f>Q!CX574</f>
        <v>-47.2</v>
      </c>
      <c r="K84">
        <f>Q!CY574</f>
        <v>-47.2</v>
      </c>
      <c r="L84" t="str">
        <f>Q!DA574</f>
        <v/>
      </c>
    </row>
    <row r="85" spans="1:12" customFormat="false">
      <c r="A85" t="s">
        <v>378</v>
      </c>
      <c r="B85">
        <f>Q!CM575</f>
        <v>4</v>
      </c>
      <c r="C85">
        <f>Q!CN575</f>
        <v>5</v>
      </c>
      <c r="D85">
        <f>Q!CO575</f>
        <v>3.3829999999999996</v>
      </c>
      <c r="E85">
        <f>Q!CP575</f>
        <v>4</v>
      </c>
      <c r="F85">
        <f>Q!CQ575</f>
        <v>0</v>
      </c>
      <c r="G85">
        <f>Q!CR575</f>
        <v>4.6553203400000402</v>
      </c>
      <c r="H85">
        <f>Q!CS575</f>
        <v>4.663082510000029</v>
      </c>
      <c r="I85">
        <f>Q!CW575</f>
        <v>4.6749405854446611</v>
      </c>
      <c r="J85">
        <f>Q!CX575</f>
        <v>4.7</v>
      </c>
      <c r="K85">
        <f>Q!CY575</f>
        <v>4.7</v>
      </c>
      <c r="L85" t="str">
        <f>Q!DA575</f>
        <v/>
      </c>
    </row>
    <row r="86" spans="1:12" customFormat="false">
      <c r="A86" t="s">
        <v>379</v>
      </c>
      <c r="B86">
        <f>Q!CM576</f>
        <v>3</v>
      </c>
      <c r="C86">
        <f>Q!CN576</f>
        <v>2</v>
      </c>
      <c r="D86">
        <f>Q!CO576</f>
        <v>1.6790000000000003</v>
      </c>
      <c r="E86">
        <f>Q!CP576</f>
        <v>3</v>
      </c>
      <c r="F86">
        <f>Q!CQ576</f>
        <v>0</v>
      </c>
      <c r="G86">
        <f>Q!CR576</f>
        <v>2.1608160000000591</v>
      </c>
      <c r="H86">
        <f>Q!CS576</f>
        <v>2.18109229999998</v>
      </c>
      <c r="I86">
        <f>Q!CW576</f>
        <v>2.18389475196809</v>
      </c>
      <c r="J86">
        <f>Q!CX576</f>
        <v>2.0999999999999996</v>
      </c>
      <c r="K86">
        <f>Q!CY576</f>
        <v>2.0999999999999996</v>
      </c>
      <c r="L86" t="str">
        <f>Q!DA576</f>
        <v/>
      </c>
    </row>
    <row r="87" spans="1:12" customFormat="false">
      <c r="A87" t="s">
        <v>380</v>
      </c>
      <c r="B87">
        <f>Q!CM577</f>
        <v>-54</v>
      </c>
      <c r="C87">
        <f>Q!CN577</f>
        <v>-54</v>
      </c>
      <c r="D87">
        <f>Q!CO577</f>
        <v>-55.094000000000001</v>
      </c>
      <c r="E87">
        <f>Q!CP577</f>
        <v>-55</v>
      </c>
      <c r="F87">
        <f>Q!CQ577</f>
        <v>0</v>
      </c>
      <c r="G87">
        <f>Q!CR577</f>
        <v>-54.760137600000306</v>
      </c>
      <c r="H87">
        <f>Q!CS577</f>
        <v>-54.484860899999802</v>
      </c>
      <c r="I87">
        <f>Q!CW577</f>
        <v>-54.735913377430002</v>
      </c>
      <c r="J87">
        <f>Q!CX577</f>
        <v>-54.800000000000004</v>
      </c>
      <c r="K87">
        <f>Q!CY577</f>
        <v>-54.800000000000004</v>
      </c>
      <c r="L87" t="str">
        <f>Q!DA577</f>
        <v/>
      </c>
    </row>
    <row r="88" spans="1:12" customFormat="false">
      <c r="A88" t="s">
        <v>381</v>
      </c>
      <c r="B88">
        <f>Q!CM578</f>
        <v>6</v>
      </c>
      <c r="C88">
        <f>Q!CN578</f>
        <v>6</v>
      </c>
      <c r="D88">
        <f>Q!CO578</f>
        <v>4.4190000000000005</v>
      </c>
      <c r="E88">
        <f>Q!CP578</f>
        <v>6</v>
      </c>
      <c r="F88">
        <f>Q!CQ578</f>
        <v>0</v>
      </c>
      <c r="G88">
        <f>Q!CR578</f>
        <v>5.8064294400000893</v>
      </c>
      <c r="H88">
        <f>Q!CS578</f>
        <v>5.8223421799999997</v>
      </c>
      <c r="I88">
        <f>Q!CW578</f>
        <v>5.8287885907472603</v>
      </c>
      <c r="J88">
        <f>Q!CX578</f>
        <v>5.8</v>
      </c>
      <c r="K88">
        <f>Q!CY578</f>
        <v>5.8</v>
      </c>
      <c r="L88" t="str">
        <f>Q!DA578</f>
        <v/>
      </c>
    </row>
    <row r="89" spans="1:12" customFormat="false">
      <c r="A89" t="s">
        <v>382</v>
      </c>
      <c r="B89">
        <f>Q!CM579</f>
        <v>5</v>
      </c>
      <c r="C89">
        <f>Q!CN579</f>
        <v>4</v>
      </c>
      <c r="D89">
        <f>Q!CO579</f>
        <v>1.8619999999999948</v>
      </c>
      <c r="E89">
        <f>Q!CP579</f>
        <v>4</v>
      </c>
      <c r="F89">
        <f>Q!CQ579</f>
        <v>0</v>
      </c>
      <c r="G89">
        <f>Q!CR579</f>
        <v>5.1239999999996968</v>
      </c>
      <c r="H89">
        <f>Q!CS579</f>
        <v>5.727388799998792</v>
      </c>
      <c r="I89">
        <f>Q!CW579</f>
        <v>4.886889417422509</v>
      </c>
      <c r="J89">
        <f>Q!CX579</f>
        <v>5</v>
      </c>
      <c r="K89">
        <f>Q!CY579</f>
        <v>5</v>
      </c>
      <c r="L89" t="str">
        <f>Q!DA579</f>
        <v/>
      </c>
    </row>
    <row r="91" spans="1:1" customFormat="false">
      <c r="A91" t="str">
        <f>Q!DC491</f>
        <v>Sensitivities for COP and Coil Loads</v>
      </c>
    </row>
    <row r="92" spans="1:1" customFormat="false">
      <c r="A92" t="str">
        <f>Q!DC492</f>
        <v>Delta COP (kWh,t)</v>
      </c>
    </row>
    <row r="93" spans="2:12" customFormat="false">
      <c r="B93" t="str">
        <f>Q!DD493</f>
        <v>CA-SIS</v>
      </c>
      <c r="C93" t="str">
        <f>Q!DE493</f>
        <v>CLM2000</v>
      </c>
      <c r="D93" t="str">
        <f>Q!DF493</f>
        <v>DOE21E</v>
      </c>
      <c r="E93" t="str">
        <f>Q!DG493</f>
        <v>DOE21E</v>
      </c>
      <c r="F93" t="str">
        <f>Q!DH493</f>
        <v>E+</v>
      </c>
      <c r="G93" t="str">
        <f>Q!DI493</f>
        <v>TRN-id</v>
      </c>
      <c r="H93" t="str">
        <f>Q!DJ493</f>
        <v>TRN-re</v>
      </c>
      <c r="I93" t="str">
        <f>Q!DN493</f>
        <v xml:space="preserve">               Analytical</v>
      </c>
      <c r="L93" t="str">
        <f>YourData!$F$2</f>
        <v>Tested Program V1.2.3</v>
      </c>
    </row>
    <row r="94" spans="2:12" customFormat="false">
      <c r="B94" t="s">
        <v>829</v>
      </c>
      <c r="C94" t="s">
        <v>187</v>
      </c>
      <c r="D94" t="s">
        <v>189</v>
      </c>
      <c r="E94" t="s">
        <v>188</v>
      </c>
      <c r="F94" t="s">
        <v>387</v>
      </c>
      <c r="G94" t="s">
        <v>190</v>
      </c>
      <c r="H94" t="s">
        <v>191</v>
      </c>
      <c r="I94" t="s">
        <v>192</v>
      </c>
      <c r="J94" t="s">
        <v>193</v>
      </c>
      <c r="K94" t="s">
        <v>194</v>
      </c>
      <c r="L94" s="273" t="str">
        <f>YourData!$J$4&amp;"/"&amp;YourData!$J$8</f>
        <v>Tested Prg/Org</v>
      </c>
    </row>
    <row r="95" spans="1:12" customFormat="false">
      <c r="A95" t="s">
        <v>383</v>
      </c>
      <c r="B95">
        <f>Q!DD495</f>
        <v>0.98999999999999977</v>
      </c>
      <c r="C95">
        <f>Q!DE495</f>
        <v>0.95300000000000029</v>
      </c>
      <c r="D95">
        <f>Q!DF495</f>
        <v>1.0284999999999997</v>
      </c>
      <c r="E95">
        <f>Q!DG495</f>
        <v>1.0082178529385617</v>
      </c>
      <c r="F95">
        <f>Q!DH495</f>
        <v>0.99666995166223638</v>
      </c>
      <c r="G95">
        <f>Q!DI495</f>
        <v>1.0069299999999899</v>
      </c>
      <c r="H95">
        <f>Q!DJ495</f>
        <v>1.0087245938281599</v>
      </c>
      <c r="I95">
        <f>Q!DN495</f>
        <v>0.99059159303781996</v>
      </c>
      <c r="J95">
        <f>Q!DO495</f>
        <v>0.98999999999999977</v>
      </c>
      <c r="K95">
        <f>Q!DP495</f>
        <v>0.98999999999999977</v>
      </c>
      <c r="L95" t="str">
        <f>Q!DR495</f>
        <v/>
      </c>
    </row>
    <row r="96" spans="1:12" customFormat="false">
      <c r="A96" t="s">
        <v>366</v>
      </c>
      <c r="B96">
        <f>Q!DD496</f>
        <v>0.20999999999999996</v>
      </c>
      <c r="C96">
        <f>Q!DE496</f>
        <v>0.24799999999999978</v>
      </c>
      <c r="D96">
        <f>Q!DF496</f>
        <v>0.15500000000000025</v>
      </c>
      <c r="E96">
        <f>Q!DG496</f>
        <v>0.20837390816174883</v>
      </c>
      <c r="F96">
        <f>Q!DH496</f>
        <v>0.20682622602088996</v>
      </c>
      <c r="G96">
        <f>Q!DI496</f>
        <v>0.19677000000000033</v>
      </c>
      <c r="H96">
        <f>Q!DJ496</f>
        <v>0.20415755976158012</v>
      </c>
      <c r="I96">
        <f>Q!DN496</f>
        <v>0.20704273409943008</v>
      </c>
      <c r="J96">
        <f>Q!DO496</f>
        <v>0.20999999999999996</v>
      </c>
      <c r="K96">
        <f>Q!DP496</f>
        <v>0.20999999999999996</v>
      </c>
      <c r="L96" t="str">
        <f>Q!DR496</f>
        <v/>
      </c>
    </row>
    <row r="97" spans="1:12" customFormat="false">
      <c r="A97" t="s">
        <v>367</v>
      </c>
      <c r="B97">
        <f>Q!DD497</f>
        <v>1.1999999999999997</v>
      </c>
      <c r="C97">
        <f>Q!DE497</f>
        <v>1.2010000000000001</v>
      </c>
      <c r="D97">
        <f>Q!DF497</f>
        <v>1.1835</v>
      </c>
      <c r="E97">
        <f>Q!DG497</f>
        <v>1.2165917611003105</v>
      </c>
      <c r="F97">
        <f>Q!DH497</f>
        <v>1.2034961776831263</v>
      </c>
      <c r="G97">
        <f>Q!DI497</f>
        <v>1.2036999999999902</v>
      </c>
      <c r="H97">
        <f>Q!DJ497</f>
        <v>1.2128821535897401</v>
      </c>
      <c r="I97">
        <f>Q!DN497</f>
        <v>1.19763432713725</v>
      </c>
      <c r="J97">
        <f>Q!DO497</f>
        <v>1.1999999999999997</v>
      </c>
      <c r="K97">
        <f>Q!DP497</f>
        <v>1.1999999999999997</v>
      </c>
      <c r="L97" t="str">
        <f>Q!DR497</f>
        <v/>
      </c>
    </row>
    <row r="98" spans="1:12" customFormat="false">
      <c r="A98" t="s">
        <v>368</v>
      </c>
      <c r="B98">
        <f>Q!DD498</f>
        <v>-0.4800000000000002</v>
      </c>
      <c r="C98">
        <f>Q!DE498</f>
        <v>-0.47999999999999976</v>
      </c>
      <c r="D98">
        <f>Q!DF498</f>
        <v>-0.45520000000000005</v>
      </c>
      <c r="E98">
        <f>Q!DG498</f>
        <v>-0.45340823889968962</v>
      </c>
      <c r="F98">
        <f>Q!DH498</f>
        <v>-0.50016913644172267</v>
      </c>
      <c r="G98">
        <f>Q!DI498</f>
        <v>-0.48198000000001007</v>
      </c>
      <c r="H98">
        <f>Q!DJ498</f>
        <v>-0.50211628719662982</v>
      </c>
      <c r="I98">
        <f>Q!DN498</f>
        <v>-0.49936865386743001</v>
      </c>
      <c r="J98">
        <f>Q!DO498</f>
        <v>-0.4800000000000002</v>
      </c>
      <c r="K98">
        <f>Q!DP498</f>
        <v>-0.4800000000000002</v>
      </c>
      <c r="L98" t="str">
        <f>Q!DR498</f>
        <v/>
      </c>
    </row>
    <row r="99" spans="1:12" customFormat="false">
      <c r="A99" t="s">
        <v>369</v>
      </c>
      <c r="B99">
        <f>Q!DD499</f>
        <v>0.8600000000000001</v>
      </c>
      <c r="C99">
        <f>Q!DE499</f>
        <v>0.82499999999999996</v>
      </c>
      <c r="D99">
        <f>Q!DF499</f>
        <v>0.93989999999999974</v>
      </c>
      <c r="E99">
        <f>Q!DG499</f>
        <v>0.90100000000000002</v>
      </c>
      <c r="F99">
        <f>Q!DH499</f>
        <v>0.86753717146535769</v>
      </c>
      <c r="G99">
        <f>Q!DI499</f>
        <v>0.87767000000003015</v>
      </c>
      <c r="H99">
        <f>Q!DJ499</f>
        <v>0.88334037754326</v>
      </c>
      <c r="I99">
        <f>Q!DN499</f>
        <v>0.86071062377300978</v>
      </c>
      <c r="J99">
        <f>Q!DO499</f>
        <v>0.8600000000000001</v>
      </c>
      <c r="K99">
        <f>Q!DP499</f>
        <v>0.8600000000000001</v>
      </c>
      <c r="L99" t="str">
        <f>Q!DR499</f>
        <v/>
      </c>
    </row>
    <row r="100" spans="1:12" customFormat="false">
      <c r="A100" t="s">
        <v>370</v>
      </c>
      <c r="B100">
        <f>Q!DD500</f>
        <v>-0.60999999999999988</v>
      </c>
      <c r="C100">
        <f>Q!DE500</f>
        <v>-0.6080000000000001</v>
      </c>
      <c r="D100">
        <f>Q!DF500</f>
        <v>-0.54380000000000006</v>
      </c>
      <c r="E100">
        <f>Q!DG500</f>
        <v>-0.56062609183825129</v>
      </c>
      <c r="F100">
        <f>Q!DH500</f>
        <v>-0.62930191663860136</v>
      </c>
      <c r="G100">
        <f>Q!DI500</f>
        <v>-0.61123999999996981</v>
      </c>
      <c r="H100">
        <f>Q!DJ500</f>
        <v>-0.62750050348152975</v>
      </c>
      <c r="I100">
        <f>Q!DN500</f>
        <v>-0.6292496231322402</v>
      </c>
      <c r="J100">
        <f>Q!DO500</f>
        <v>-0.60999999999999988</v>
      </c>
      <c r="K100">
        <f>Q!DP500</f>
        <v>-0.60999999999999988</v>
      </c>
      <c r="L100" t="str">
        <f>Q!DR500</f>
        <v/>
      </c>
    </row>
    <row r="101" spans="1:12" customFormat="false">
      <c r="A101" t="s">
        <v>371</v>
      </c>
      <c r="B101">
        <f>Q!DD501</f>
        <v>0.24000000000000021</v>
      </c>
      <c r="C101">
        <f>Q!DE501</f>
        <v>0.28799999999999981</v>
      </c>
      <c r="D101">
        <f>Q!DF501</f>
        <v>0.20860000000000012</v>
      </c>
      <c r="E101">
        <f>Q!DG501</f>
        <v>0.28537390816174879</v>
      </c>
      <c r="F101">
        <f>Q!DH501</f>
        <v>0.25377166591297273</v>
      </c>
      <c r="G101">
        <f>Q!DI501</f>
        <v>0.24097000000005009</v>
      </c>
      <c r="H101">
        <f>Q!DJ501</f>
        <v>0.24631136803938025</v>
      </c>
      <c r="I101">
        <f>Q!DN501</f>
        <v>0.24782648211559977</v>
      </c>
      <c r="J101">
        <f>Q!DO501</f>
        <v>0.25</v>
      </c>
      <c r="K101">
        <f>Q!DP501</f>
        <v>0.25</v>
      </c>
      <c r="L101" t="str">
        <f>Q!DR501</f>
        <v/>
      </c>
    </row>
    <row r="102" spans="1:12" customFormat="false">
      <c r="A102" t="s">
        <v>372</v>
      </c>
      <c r="B102">
        <f>Q!DD502</f>
        <v>0.21999999999999975</v>
      </c>
      <c r="C102">
        <f>Q!DE502</f>
        <v>0.20999999999999996</v>
      </c>
      <c r="D102">
        <f>Q!DF502</f>
        <v>0.19830000000000014</v>
      </c>
      <c r="E102">
        <f>Q!DG502</f>
        <v>0.25</v>
      </c>
      <c r="F102">
        <f>Q!DH502</f>
        <v>0.20665499525211484</v>
      </c>
      <c r="G102">
        <f>Q!DI502</f>
        <v>0.19554999999995015</v>
      </c>
      <c r="H102">
        <f>Q!DJ502</f>
        <v>0.18653552096213</v>
      </c>
      <c r="I102">
        <f>Q!DN502</f>
        <v>0.20563269285085006</v>
      </c>
      <c r="J102">
        <f>Q!DO502</f>
        <v>0.20999999999999996</v>
      </c>
      <c r="K102">
        <f>Q!DP502</f>
        <v>0.20999999999999996</v>
      </c>
      <c r="L102" t="str">
        <f>Q!DR502</f>
        <v/>
      </c>
    </row>
    <row r="103" spans="1:12" customFormat="false">
      <c r="A103" t="s">
        <v>373</v>
      </c>
      <c r="B103">
        <f>Q!DD503</f>
        <v>-0.91999999999999993</v>
      </c>
      <c r="C103">
        <f>Q!DE503</f>
        <v>-0.91999999999999993</v>
      </c>
      <c r="D103">
        <f>Q!DF503</f>
        <v>-0.9144000000000001</v>
      </c>
      <c r="E103">
        <f>Q!DG503</f>
        <v>-0.9647378998492715</v>
      </c>
      <c r="F103">
        <f>Q!DH503</f>
        <v>-0.91963251148596203</v>
      </c>
      <c r="G103">
        <f>Q!DI503</f>
        <v>-0.91948000000002006</v>
      </c>
      <c r="H103">
        <f>Q!DJ503</f>
        <v>-0.91504517643309002</v>
      </c>
      <c r="I103">
        <f>Q!DN503</f>
        <v>-0.90343351605082001</v>
      </c>
      <c r="J103">
        <f>Q!DO503</f>
        <v>-0.9099999999999997</v>
      </c>
      <c r="K103">
        <f>Q!DP503</f>
        <v>-0.9099999999999997</v>
      </c>
      <c r="L103" t="str">
        <f>Q!DR503</f>
        <v/>
      </c>
    </row>
    <row r="104" spans="1:12" customFormat="false">
      <c r="A104" t="s">
        <v>389</v>
      </c>
      <c r="B104">
        <f>Q!DD504</f>
        <v>-0.24000000000000021</v>
      </c>
      <c r="C104">
        <f>Q!DE504</f>
        <v>-0.23999999999999977</v>
      </c>
      <c r="D104">
        <f>Q!DF504</f>
        <v>-0.22520000000000007</v>
      </c>
      <c r="E104">
        <f>Q!DG504</f>
        <v>-0.22300000000000031</v>
      </c>
      <c r="F104">
        <f>Q!DH504</f>
        <v>-0.25934596885868677</v>
      </c>
      <c r="G104">
        <f>Q!DI504</f>
        <v>-0.25525000000008014</v>
      </c>
      <c r="H104">
        <f>Q!DJ504</f>
        <v>-0.27013188177110026</v>
      </c>
      <c r="I104">
        <f>Q!DN504</f>
        <v>-0.26013515191547976</v>
      </c>
      <c r="J104">
        <f>Q!DO504</f>
        <v>-0.23999999999999977</v>
      </c>
      <c r="K104">
        <f>Q!DP504</f>
        <v>-0.23999999999999977</v>
      </c>
      <c r="L104" t="str">
        <f>Q!DR504</f>
        <v/>
      </c>
    </row>
    <row r="105" spans="1:12" customFormat="false">
      <c r="A105" t="s">
        <v>374</v>
      </c>
      <c r="B105">
        <f>Q!DD505</f>
        <v>0.41999999999999993</v>
      </c>
      <c r="C105">
        <f>Q!DE505</f>
        <v>0.41000000000000014</v>
      </c>
      <c r="D105">
        <f>Q!DF505</f>
        <v>0.41670000000000007</v>
      </c>
      <c r="E105">
        <f>Q!DG505</f>
        <v>0.32599999999999962</v>
      </c>
      <c r="F105">
        <f>Q!DH505</f>
        <v>0.38876814407807503</v>
      </c>
      <c r="G105">
        <f>Q!DI505</f>
        <v>0.39756999999997022</v>
      </c>
      <c r="H105">
        <f>Q!DJ505</f>
        <v>0.38161578442002986</v>
      </c>
      <c r="I105">
        <f>Q!DN505</f>
        <v>0.4150241670710999</v>
      </c>
      <c r="J105">
        <f>Q!DO505</f>
        <v>0.41000000000000014</v>
      </c>
      <c r="K105">
        <f>Q!DP505</f>
        <v>0.41000000000000014</v>
      </c>
      <c r="L105" t="str">
        <f>Q!DR505</f>
        <v/>
      </c>
    </row>
    <row r="106" spans="1:12" customFormat="false">
      <c r="A106" t="s">
        <v>375</v>
      </c>
      <c r="B106">
        <f>Q!DD506</f>
        <v>0.66000000000000014</v>
      </c>
      <c r="C106">
        <f>Q!DE506</f>
        <v>0.64999999999999991</v>
      </c>
      <c r="D106">
        <f>Q!DF506</f>
        <v>0.64190000000000014</v>
      </c>
      <c r="E106">
        <f>Q!DG506</f>
        <v>0.54899999999999993</v>
      </c>
      <c r="F106">
        <f>Q!DH506</f>
        <v>0.6481141129367618</v>
      </c>
      <c r="G106">
        <f>Q!DI506</f>
        <v>0.65282000000005036</v>
      </c>
      <c r="H106">
        <f>Q!DJ506</f>
        <v>0.65174766619113012</v>
      </c>
      <c r="I106">
        <f>Q!DN506</f>
        <v>0.67515931898657966</v>
      </c>
      <c r="J106">
        <f>Q!DO506</f>
        <v>0.64999999999999991</v>
      </c>
      <c r="K106">
        <f>Q!DP506</f>
        <v>0.64999999999999991</v>
      </c>
      <c r="L106" t="str">
        <f>Q!DR506</f>
        <v/>
      </c>
    </row>
    <row r="107" spans="1:12" customFormat="false">
      <c r="A107" t="s">
        <v>376</v>
      </c>
      <c r="B107">
        <f>Q!DD507</f>
        <v>-1.19</v>
      </c>
      <c r="C107">
        <f>Q!DE507</f>
        <v>-1.19</v>
      </c>
      <c r="D107">
        <f>Q!DF507</f>
        <v>-1.2098</v>
      </c>
      <c r="E107">
        <f>Q!DG507</f>
        <v>-1.2029661963441702</v>
      </c>
      <c r="F107">
        <f>Q!DH507</f>
        <v>-1.191115366694611</v>
      </c>
      <c r="G107">
        <f>Q!DI507</f>
        <v>-1.1959600000000403</v>
      </c>
      <c r="H107">
        <f>Q!DJ507</f>
        <v>-1.1975801927030001</v>
      </c>
      <c r="I107">
        <f>Q!DN507</f>
        <v>-1.1965295331104997</v>
      </c>
      <c r="J107">
        <f>Q!DO507</f>
        <v>-1.19</v>
      </c>
      <c r="K107">
        <f>Q!DP507</f>
        <v>-1.19</v>
      </c>
      <c r="L107" t="str">
        <f>Q!DR507</f>
        <v/>
      </c>
    </row>
    <row r="108" spans="1:12" customFormat="false">
      <c r="A108" t="s">
        <v>377</v>
      </c>
      <c r="B108">
        <f>Q!DD508</f>
        <v>-0.62999999999999989</v>
      </c>
      <c r="C108">
        <f>Q!DE508</f>
        <v>-0.62999999999999989</v>
      </c>
      <c r="D108">
        <f>Q!DF508</f>
        <v>-0.59770000000000012</v>
      </c>
      <c r="E108">
        <f>Q!DG508</f>
        <v>-0.56899999999999995</v>
      </c>
      <c r="F108">
        <f>Q!DH508</f>
        <v>-0.64901920168563931</v>
      </c>
      <c r="G108">
        <f>Q!DI508</f>
        <v>-0.63762000000001029</v>
      </c>
      <c r="H108">
        <f>Q!DJ508</f>
        <v>-0.65027313878217985</v>
      </c>
      <c r="I108">
        <f>Q!DN508</f>
        <v>-0.65583268141262963</v>
      </c>
      <c r="J108">
        <f>Q!DO508</f>
        <v>-0.62999999999999989</v>
      </c>
      <c r="K108">
        <f>Q!DP508</f>
        <v>-0.62999999999999989</v>
      </c>
      <c r="L108" t="str">
        <f>Q!DR508</f>
        <v/>
      </c>
    </row>
    <row r="109" spans="1:12" customFormat="false">
      <c r="A109" t="s">
        <v>378</v>
      </c>
      <c r="B109">
        <f>Q!DD509</f>
        <v>0.64000000000000012</v>
      </c>
      <c r="C109">
        <f>Q!DE509</f>
        <v>0.67600000000000016</v>
      </c>
      <c r="D109">
        <f>Q!DF509</f>
        <v>0.57140000000000013</v>
      </c>
      <c r="E109">
        <f>Q!DG509</f>
        <v>0.60299999999999976</v>
      </c>
      <c r="F109">
        <f>Q!DH509</f>
        <v>0.6228225249440098</v>
      </c>
      <c r="G109">
        <f>Q!DI509</f>
        <v>0.61215999999997983</v>
      </c>
      <c r="H109">
        <f>Q!DJ509</f>
        <v>0.60515451715876001</v>
      </c>
      <c r="I109">
        <f>Q!DN509</f>
        <v>0.63626759090631024</v>
      </c>
      <c r="J109">
        <f>Q!DO509</f>
        <v>0.64000000000000012</v>
      </c>
      <c r="K109">
        <f>Q!DP509</f>
        <v>0.64000000000000012</v>
      </c>
      <c r="L109" t="str">
        <f>Q!DR509</f>
        <v/>
      </c>
    </row>
    <row r="110" spans="1:12" customFormat="false">
      <c r="A110" t="s">
        <v>379</v>
      </c>
      <c r="B110">
        <f>Q!DD510</f>
        <v>-1.1000000000000001</v>
      </c>
      <c r="C110">
        <f>Q!DE510</f>
        <v>-1.1000000000000001</v>
      </c>
      <c r="D110">
        <f>Q!DF510</f>
        <v>-1.1267</v>
      </c>
      <c r="E110">
        <f>Q!DG510</f>
        <v>-1.1199999999999997</v>
      </c>
      <c r="F110">
        <f>Q!DH510</f>
        <v>-1.0909070452237333</v>
      </c>
      <c r="G110">
        <f>Q!DI510</f>
        <v>-1.0938100000000297</v>
      </c>
      <c r="H110">
        <f>Q!DJ510</f>
        <v>-1.0993978833917799</v>
      </c>
      <c r="I110">
        <f>Q!DN510</f>
        <v>-1.0921111803265502</v>
      </c>
      <c r="J110">
        <f>Q!DO510</f>
        <v>-1.1000000000000001</v>
      </c>
      <c r="K110">
        <f>Q!DP510</f>
        <v>-1.1000000000000001</v>
      </c>
      <c r="L110" t="str">
        <f>Q!DR510</f>
        <v/>
      </c>
    </row>
    <row r="111" spans="1:12" customFormat="false">
      <c r="A111" t="s">
        <v>380</v>
      </c>
      <c r="B111">
        <f>Q!DD511</f>
        <v>-0.54</v>
      </c>
      <c r="C111">
        <f>Q!DE511</f>
        <v>-0.54</v>
      </c>
      <c r="D111">
        <f>Q!DF511</f>
        <v>-0.51460000000000017</v>
      </c>
      <c r="E111">
        <f>Q!DG511</f>
        <v>-0.48603380365582938</v>
      </c>
      <c r="F111">
        <f>Q!DH511</f>
        <v>-0.54881088021476154</v>
      </c>
      <c r="G111">
        <f>Q!DI511</f>
        <v>-0.53546999999999967</v>
      </c>
      <c r="H111">
        <f>Q!DJ511</f>
        <v>-0.55209082947095967</v>
      </c>
      <c r="I111">
        <f>Q!DN511</f>
        <v>-0.55141432862868012</v>
      </c>
      <c r="J111">
        <f>Q!DO511</f>
        <v>-0.54</v>
      </c>
      <c r="K111">
        <f>Q!DP511</f>
        <v>-0.54</v>
      </c>
      <c r="L111" t="str">
        <f>Q!DR511</f>
        <v/>
      </c>
    </row>
    <row r="112" spans="1:12" customFormat="false">
      <c r="A112" t="s">
        <v>381</v>
      </c>
      <c r="B112">
        <f>Q!DD512</f>
        <v>0.40000000000000013</v>
      </c>
      <c r="C112">
        <f>Q!DE512</f>
        <v>0.40100000000000002</v>
      </c>
      <c r="D112">
        <f>Q!DF512</f>
        <v>0.38459999999999983</v>
      </c>
      <c r="E112">
        <f>Q!DG512</f>
        <v>0.38400000000000012</v>
      </c>
      <c r="F112">
        <f>Q!DH512</f>
        <v>0.39945265118563422</v>
      </c>
      <c r="G112">
        <f>Q!DI512</f>
        <v>0.39601999999998028</v>
      </c>
      <c r="H112">
        <f>Q!DJ512</f>
        <v>0.3890970113102401</v>
      </c>
      <c r="I112">
        <f>Q!DN512</f>
        <v>0.40486703435276983</v>
      </c>
      <c r="J112">
        <f>Q!DO512</f>
        <v>0.40000000000000013</v>
      </c>
      <c r="K112">
        <f>Q!DP512</f>
        <v>0.40000000000000013</v>
      </c>
      <c r="L112" t="str">
        <f>Q!DR512</f>
        <v/>
      </c>
    </row>
    <row r="113" spans="1:12" customFormat="false">
      <c r="A113" t="s">
        <v>382</v>
      </c>
      <c r="B113">
        <f>Q!DD513</f>
        <v>1.23</v>
      </c>
      <c r="C113">
        <f>Q!DE513</f>
        <v>1.2210000000000001</v>
      </c>
      <c r="D113">
        <f>Q!DF513</f>
        <v>1.2372999999999998</v>
      </c>
      <c r="E113">
        <f>Q!DG513</f>
        <v>1.3015917611003105</v>
      </c>
      <c r="F113">
        <f>Q!DH513</f>
        <v>1.2431006055417702</v>
      </c>
      <c r="G113">
        <f>Q!DI513</f>
        <v>1.2084199999999901</v>
      </c>
      <c r="H113">
        <f>Q!DJ513</f>
        <v>1.1917826076518701</v>
      </c>
      <c r="I113">
        <f>Q!DN513</f>
        <v>1.23172697753435</v>
      </c>
      <c r="J113">
        <f>Q!DO513</f>
        <v>1.23</v>
      </c>
      <c r="K113">
        <f>Q!DP513</f>
        <v>1.23</v>
      </c>
      <c r="L113" t="str">
        <f>Q!DR513</f>
        <v/>
      </c>
    </row>
    <row r="114" spans="1:1" customFormat="false">
      <c r="A114" t="str">
        <f>Q!DC514</f>
        <v>Del Q coil,t (kWh,t)</v>
      </c>
    </row>
    <row r="115" spans="2:12" customFormat="false">
      <c r="B115" t="str">
        <f>Q!DD515</f>
        <v>CA-SIS</v>
      </c>
      <c r="C115" t="str">
        <f>Q!DE515</f>
        <v>CLM2000</v>
      </c>
      <c r="D115" t="str">
        <f>Q!DF515</f>
        <v>DOE21E</v>
      </c>
      <c r="E115" t="str">
        <f>Q!DG515</f>
        <v>DOE21E</v>
      </c>
      <c r="F115" t="str">
        <f>Q!DH515</f>
        <v>E+</v>
      </c>
      <c r="G115" t="str">
        <f>Q!DI515</f>
        <v>TRN-id</v>
      </c>
      <c r="H115" t="str">
        <f>Q!DJ515</f>
        <v>TRN-re</v>
      </c>
      <c r="I115" t="str">
        <f>Q!DN515</f>
        <v xml:space="preserve">               Analytical</v>
      </c>
      <c r="L115" t="str">
        <f>YourData!$F$2</f>
        <v>Tested Program V1.2.3</v>
      </c>
    </row>
    <row r="116" spans="2:12" customFormat="false">
      <c r="B116" t="s">
        <v>829</v>
      </c>
      <c r="C116" t="s">
        <v>187</v>
      </c>
      <c r="D116" t="s">
        <v>189</v>
      </c>
      <c r="E116" t="s">
        <v>188</v>
      </c>
      <c r="F116" t="s">
        <v>387</v>
      </c>
      <c r="G116" t="s">
        <v>190</v>
      </c>
      <c r="H116" t="s">
        <v>191</v>
      </c>
      <c r="I116" t="s">
        <v>192</v>
      </c>
      <c r="J116" t="s">
        <v>193</v>
      </c>
      <c r="K116" t="s">
        <v>194</v>
      </c>
      <c r="L116" s="273" t="str">
        <f>YourData!$J$4&amp;"/"&amp;YourData!$J$8</f>
        <v>Tested Prg/Org</v>
      </c>
    </row>
    <row r="117" spans="1:12" customFormat="false">
      <c r="A117" t="s">
        <v>383</v>
      </c>
      <c r="B117">
        <f>Q!DD517</f>
        <v>-35</v>
      </c>
      <c r="C117">
        <f>Q!DE517</f>
        <v>-34</v>
      </c>
      <c r="D117">
        <f>Q!DF517</f>
        <v>-37.889999999999873</v>
      </c>
      <c r="E117">
        <f>Q!DG517</f>
        <v>-38.393903868698544</v>
      </c>
      <c r="F117">
        <f>Q!DH517</f>
        <v>-34.580899999999929</v>
      </c>
      <c r="G117">
        <f>Q!DI517</f>
        <v>-35.125440000020262</v>
      </c>
      <c r="H117">
        <f>Q!DJ517</f>
        <v>-34.712900000049558</v>
      </c>
      <c r="I117">
        <f>Q!DN517</f>
        <v>-35.116065445040022</v>
      </c>
      <c r="J117">
        <f>Q!DO517</f>
        <v>-35.400000000000091</v>
      </c>
      <c r="K117">
        <f>Q!DP517</f>
        <v>-35.099999999999909</v>
      </c>
      <c r="L117" t="str">
        <f>Q!DR517</f>
        <v/>
      </c>
    </row>
    <row r="118" spans="1:12" customFormat="false">
      <c r="A118" t="s">
        <v>366</v>
      </c>
      <c r="B118">
        <f>Q!DD518</f>
        <v>-16</v>
      </c>
      <c r="C118">
        <f>Q!DE518</f>
        <v>-17</v>
      </c>
      <c r="D118">
        <f>Q!DF518</f>
        <v>-40.099999999999909</v>
      </c>
      <c r="E118">
        <f>Q!DG518</f>
        <v>-16.412661195779492</v>
      </c>
      <c r="F118">
        <f>Q!DH518</f>
        <v>-16.162937777778097</v>
      </c>
      <c r="G118">
        <f>Q!DI518</f>
        <v>-16.181760000059967</v>
      </c>
      <c r="H118">
        <f>Q!DJ518</f>
        <v>-16.425710000000436</v>
      </c>
      <c r="I118">
        <f>Q!DN518</f>
        <v>-16.341820486560209</v>
      </c>
      <c r="J118">
        <f>Q!DO518</f>
        <v>-16.199999999999818</v>
      </c>
      <c r="K118">
        <f>Q!DP518</f>
        <v>-16.800000000000182</v>
      </c>
      <c r="L118" t="str">
        <f>Q!DR518</f>
        <v/>
      </c>
    </row>
    <row r="119" spans="1:12" customFormat="false">
      <c r="A119" t="s">
        <v>367</v>
      </c>
      <c r="B119">
        <f>Q!DD519</f>
        <v>-51</v>
      </c>
      <c r="C119">
        <f>Q!DE519</f>
        <v>-51</v>
      </c>
      <c r="D119">
        <f>Q!DF519</f>
        <v>-77.989999999999782</v>
      </c>
      <c r="E119">
        <f>Q!DG519</f>
        <v>-54.806565064478036</v>
      </c>
      <c r="F119">
        <f>Q!DH519</f>
        <v>-50.743837777778026</v>
      </c>
      <c r="G119">
        <f>Q!DI519</f>
        <v>-51.307200000080229</v>
      </c>
      <c r="H119">
        <f>Q!DJ519</f>
        <v>-51.138610000049994</v>
      </c>
      <c r="I119">
        <f>Q!DN519</f>
        <v>-51.457885931600231</v>
      </c>
      <c r="J119">
        <f>Q!DO519</f>
        <v>-51.599999999999909</v>
      </c>
      <c r="K119">
        <f>Q!DP519</f>
        <v>-51.900000000000091</v>
      </c>
      <c r="L119" t="str">
        <f>Q!DR519</f>
        <v/>
      </c>
    </row>
    <row r="120" spans="1:12" customFormat="false">
      <c r="A120" t="s">
        <v>368</v>
      </c>
      <c r="B120">
        <f>Q!DD520</f>
        <v>-3581</v>
      </c>
      <c r="C120">
        <f>Q!DE520</f>
        <v>-3581</v>
      </c>
      <c r="D120">
        <f>Q!DF520</f>
        <v>-3625.692</v>
      </c>
      <c r="E120">
        <f>Q!DG520</f>
        <v>-3578.8393903868696</v>
      </c>
      <c r="F120">
        <f>Q!DH520</f>
        <v>-3580.6485225000001</v>
      </c>
      <c r="G120">
        <f>Q!DI520</f>
        <v>-3580.7513280000471</v>
      </c>
      <c r="H120">
        <f>Q!DJ520</f>
        <v>-3578.1796410000388</v>
      </c>
      <c r="I120">
        <f>Q!DN520</f>
        <v>-3581.0057815310342</v>
      </c>
      <c r="J120">
        <f>Q!DO520</f>
        <v>-3581.1</v>
      </c>
      <c r="K120">
        <f>Q!DP520</f>
        <v>-3581.2000000000003</v>
      </c>
      <c r="L120" t="str">
        <f>Q!DR520</f>
        <v/>
      </c>
    </row>
    <row r="121" spans="1:12" customFormat="false">
      <c r="A121" t="s">
        <v>369</v>
      </c>
      <c r="B121">
        <f>Q!DD521</f>
        <v>-21</v>
      </c>
      <c r="C121">
        <f>Q!DE521</f>
        <v>-21</v>
      </c>
      <c r="D121">
        <f>Q!DF521</f>
        <v>-20.24799999999999</v>
      </c>
      <c r="E121">
        <f>Q!DG521</f>
        <v>-20.515826494724507</v>
      </c>
      <c r="F121">
        <f>Q!DH521</f>
        <v>-20.719071944444437</v>
      </c>
      <c r="G121">
        <f>Q!DI521</f>
        <v>-21.310464000003009</v>
      </c>
      <c r="H121">
        <f>Q!DJ521</f>
        <v>-21.205162999999999</v>
      </c>
      <c r="I121">
        <f>Q!DN521</f>
        <v>-21.386958058895004</v>
      </c>
      <c r="J121">
        <f>Q!DO521</f>
        <v>-21.400000000000006</v>
      </c>
      <c r="K121">
        <f>Q!DP521</f>
        <v>-21.899999999999977</v>
      </c>
      <c r="L121" t="str">
        <f>Q!DR521</f>
        <v/>
      </c>
    </row>
    <row r="122" spans="1:12" customFormat="false">
      <c r="A122" t="s">
        <v>370</v>
      </c>
      <c r="B122">
        <f>Q!DD522</f>
        <v>-3567</v>
      </c>
      <c r="C122">
        <f>Q!DE522</f>
        <v>-3568</v>
      </c>
      <c r="D122">
        <f>Q!DF522</f>
        <v>-3608.0499999999997</v>
      </c>
      <c r="E122">
        <f>Q!DG522</f>
        <v>-3560.9613130128955</v>
      </c>
      <c r="F122">
        <f>Q!DH522</f>
        <v>-3566.7866944444445</v>
      </c>
      <c r="G122">
        <f>Q!DI522</f>
        <v>-3566.9363520000297</v>
      </c>
      <c r="H122">
        <f>Q!DJ522</f>
        <v>-3564.6719039999894</v>
      </c>
      <c r="I122">
        <f>Q!DN522</f>
        <v>-3567.2766741448891</v>
      </c>
      <c r="J122">
        <f>Q!DO522</f>
        <v>-3567.1</v>
      </c>
      <c r="K122">
        <f>Q!DP522</f>
        <v>-3568</v>
      </c>
      <c r="L122" t="str">
        <f>Q!DR522</f>
        <v/>
      </c>
    </row>
    <row r="123" spans="1:12" customFormat="false">
      <c r="A123" t="s">
        <v>371</v>
      </c>
      <c r="B123">
        <f>Q!DD523</f>
        <v>752</v>
      </c>
      <c r="C123">
        <f>Q!DE523</f>
        <v>751</v>
      </c>
      <c r="D123">
        <f>Q!DF523</f>
        <v>739.19999999999982</v>
      </c>
      <c r="E123">
        <f>Q!DG523</f>
        <v>771.98124267291951</v>
      </c>
      <c r="F123">
        <f>Q!DH523</f>
        <v>745.6536827777777</v>
      </c>
      <c r="G123">
        <f>Q!DI523</f>
        <v>752.38463999993974</v>
      </c>
      <c r="H123">
        <f>Q!DJ523</f>
        <v>751.79230000000962</v>
      </c>
      <c r="I123">
        <f>Q!DN523</f>
        <v>752.28357596370006</v>
      </c>
      <c r="J123">
        <f>Q!DO523</f>
        <v>752.39999999999964</v>
      </c>
      <c r="K123">
        <f>Q!DP523</f>
        <v>753</v>
      </c>
      <c r="L123" t="str">
        <f>Q!DR523</f>
        <v/>
      </c>
    </row>
    <row r="124" spans="1:12" customFormat="false">
      <c r="A124" t="s">
        <v>372</v>
      </c>
      <c r="B124">
        <f>Q!DD524</f>
        <v>-16</v>
      </c>
      <c r="C124">
        <f>Q!DE524</f>
        <v>-17</v>
      </c>
      <c r="D124">
        <f>Q!DF524</f>
        <v>-26.402000000000044</v>
      </c>
      <c r="E124">
        <f>Q!DG524</f>
        <v>-19.05041031653036</v>
      </c>
      <c r="F124">
        <f>Q!DH524</f>
        <v>-17.673864444444007</v>
      </c>
      <c r="G124">
        <f>Q!DI524</f>
        <v>-16.927679999909742</v>
      </c>
      <c r="H124">
        <f>Q!DJ524</f>
        <v>-16.146929999999884</v>
      </c>
      <c r="I124">
        <f>Q!DN524</f>
        <v>-16.98247288101993</v>
      </c>
      <c r="J124">
        <f>Q!DO524</f>
        <v>-17.099999999999454</v>
      </c>
      <c r="K124">
        <f>Q!DP524</f>
        <v>-18.400000000000546</v>
      </c>
      <c r="L124" t="str">
        <f>Q!DR524</f>
        <v/>
      </c>
    </row>
    <row r="125" spans="1:12" customFormat="false">
      <c r="A125" t="s">
        <v>373</v>
      </c>
      <c r="B125">
        <f>Q!DD525</f>
        <v>37</v>
      </c>
      <c r="C125">
        <f>Q!DE525</f>
        <v>38</v>
      </c>
      <c r="D125">
        <f>Q!DF525</f>
        <v>51.079999999999927</v>
      </c>
      <c r="E125">
        <f>Q!DG525</f>
        <v>40.445486518171492</v>
      </c>
      <c r="F125">
        <f>Q!DH525</f>
        <v>37.610582777777381</v>
      </c>
      <c r="G125">
        <f>Q!DI525</f>
        <v>37.000319999900057</v>
      </c>
      <c r="H125">
        <f>Q!DJ525</f>
        <v>36.219259999989845</v>
      </c>
      <c r="I125">
        <f>Q!DN525</f>
        <v>36.453057892929792</v>
      </c>
      <c r="J125">
        <f>Q!DO525</f>
        <v>37</v>
      </c>
      <c r="K125">
        <f>Q!DP525</f>
        <v>38</v>
      </c>
      <c r="L125" t="str">
        <f>Q!DR525</f>
        <v/>
      </c>
    </row>
    <row r="126" spans="1:12" customFormat="false">
      <c r="A126" t="s">
        <v>389</v>
      </c>
      <c r="B126">
        <f>Q!DD526</f>
        <v>-2284</v>
      </c>
      <c r="C126">
        <f>Q!DE526</f>
        <v>-2285</v>
      </c>
      <c r="D126">
        <f>Q!DF526</f>
        <v>-2316.723</v>
      </c>
      <c r="E126">
        <f>Q!DG526</f>
        <v>-2291.0316529894494</v>
      </c>
      <c r="F126">
        <f>Q!DH526</f>
        <v>-2283.8548561111111</v>
      </c>
      <c r="G126">
        <f>Q!DI526</f>
        <v>-2285.3107199999595</v>
      </c>
      <c r="H126">
        <f>Q!DJ526</f>
        <v>-2283.3939799999998</v>
      </c>
      <c r="I126">
        <f>Q!DN526</f>
        <v>-2285.1846961379301</v>
      </c>
      <c r="J126">
        <f>Q!DO526</f>
        <v>-2285.4999999999995</v>
      </c>
      <c r="K126">
        <f>Q!DP526</f>
        <v>-2285.8000000000002</v>
      </c>
      <c r="L126" t="str">
        <f>Q!DR526</f>
        <v/>
      </c>
    </row>
    <row r="127" spans="1:12" customFormat="false">
      <c r="A127" t="s">
        <v>374</v>
      </c>
      <c r="B127">
        <f>Q!DD527</f>
        <v>-22</v>
      </c>
      <c r="C127">
        <f>Q!DE527</f>
        <v>-22</v>
      </c>
      <c r="D127">
        <f>Q!DF527</f>
        <v>-32.795999999999367</v>
      </c>
      <c r="E127">
        <f>Q!DG527</f>
        <v>7.033997655334133</v>
      </c>
      <c r="F127">
        <f>Q!DH527</f>
        <v>-27.514475555555691</v>
      </c>
      <c r="G127">
        <f>Q!DI527</f>
        <v>-22.384319999929176</v>
      </c>
      <c r="H127">
        <f>Q!DJ527</f>
        <v>-20.928600000000188</v>
      </c>
      <c r="I127">
        <f>Q!DN527</f>
        <v>-22.262270401620299</v>
      </c>
      <c r="J127">
        <f>Q!DO527</f>
        <v>-22.5</v>
      </c>
      <c r="K127">
        <f>Q!DP527</f>
        <v>-24.5</v>
      </c>
      <c r="L127" t="str">
        <f>Q!DR527</f>
        <v/>
      </c>
    </row>
    <row r="128" spans="1:12" customFormat="false">
      <c r="A128" t="s">
        <v>375</v>
      </c>
      <c r="B128">
        <f>Q!DD528</f>
        <v>2262</v>
      </c>
      <c r="C128">
        <f>Q!DE528</f>
        <v>2263</v>
      </c>
      <c r="D128">
        <f>Q!DF528</f>
        <v>2283.9270000000006</v>
      </c>
      <c r="E128">
        <f>Q!DG528</f>
        <v>2298.0656506447835</v>
      </c>
      <c r="F128">
        <f>Q!DH528</f>
        <v>2256.3403805555554</v>
      </c>
      <c r="G128">
        <f>Q!DI528</f>
        <v>2262.9264000000303</v>
      </c>
      <c r="H128">
        <f>Q!DJ528</f>
        <v>2262.4653799999996</v>
      </c>
      <c r="I128">
        <f>Q!DN528</f>
        <v>2262.9224257363098</v>
      </c>
      <c r="J128">
        <f>Q!DO528</f>
        <v>2262.9999999999995</v>
      </c>
      <c r="K128">
        <f>Q!DP528</f>
        <v>2261.3000000000002</v>
      </c>
      <c r="L128" t="str">
        <f>Q!DR528</f>
        <v/>
      </c>
    </row>
    <row r="129" spans="1:12" customFormat="false">
      <c r="A129" t="s">
        <v>376</v>
      </c>
      <c r="B129">
        <f>Q!DD529</f>
        <v>12</v>
      </c>
      <c r="C129">
        <f>Q!DE529</f>
        <v>40</v>
      </c>
      <c r="D129">
        <f>Q!DF529</f>
        <v>54.909999999999854</v>
      </c>
      <c r="E129">
        <f>Q!DG529</f>
        <v>48.065650644783091</v>
      </c>
      <c r="F129">
        <f>Q!DH529</f>
        <v>41.381823888888903</v>
      </c>
      <c r="G129">
        <f>Q!DI529</f>
        <v>39.916799999909927</v>
      </c>
      <c r="H129">
        <f>Q!DJ529</f>
        <v>39.843300000000454</v>
      </c>
      <c r="I129">
        <f>Q!DN529</f>
        <v>39.857986964409974</v>
      </c>
      <c r="J129">
        <f>Q!DO529</f>
        <v>40</v>
      </c>
      <c r="K129">
        <f>Q!DP529</f>
        <v>40.099999999999454</v>
      </c>
      <c r="L129" t="str">
        <f>Q!DR529</f>
        <v/>
      </c>
    </row>
    <row r="130" spans="1:12" customFormat="false">
      <c r="A130" t="s">
        <v>377</v>
      </c>
      <c r="B130">
        <f>Q!DD530</f>
        <v>-3917</v>
      </c>
      <c r="C130">
        <f>Q!DE530</f>
        <v>-3918</v>
      </c>
      <c r="D130">
        <f>Q!DF530</f>
        <v>-3937.3770000000004</v>
      </c>
      <c r="E130">
        <f>Q!DG530</f>
        <v>-3956.0375146541624</v>
      </c>
      <c r="F130">
        <f>Q!DH530</f>
        <v>-3906.9062252777776</v>
      </c>
      <c r="G130">
        <f>Q!DI530</f>
        <v>-3917.4226560000443</v>
      </c>
      <c r="H130">
        <f>Q!DJ530</f>
        <v>-3916.4295949999996</v>
      </c>
      <c r="I130">
        <f>Q!DN530</f>
        <v>-3917.7372298818045</v>
      </c>
      <c r="J130">
        <f>Q!DO530</f>
        <v>-3917.5999999999995</v>
      </c>
      <c r="K130">
        <f>Q!DP530</f>
        <v>-3916.1000000000004</v>
      </c>
      <c r="L130" t="str">
        <f>Q!DR530</f>
        <v/>
      </c>
    </row>
    <row r="131" spans="1:12" customFormat="false">
      <c r="A131" t="s">
        <v>378</v>
      </c>
      <c r="B131">
        <f>Q!DD531</f>
        <v>380</v>
      </c>
      <c r="C131">
        <f>Q!DE531</f>
        <v>379</v>
      </c>
      <c r="D131">
        <f>Q!DF531</f>
        <v>377.077</v>
      </c>
      <c r="E131">
        <f>Q!DG531</f>
        <v>383.93903868698715</v>
      </c>
      <c r="F131">
        <f>Q!DH531</f>
        <v>378.01967638888885</v>
      </c>
      <c r="G131">
        <f>Q!DI531</f>
        <v>379.51401599999599</v>
      </c>
      <c r="H131">
        <f>Q!DJ531</f>
        <v>379.10600899999906</v>
      </c>
      <c r="I131">
        <f>Q!DN531</f>
        <v>379.56074982516407</v>
      </c>
      <c r="J131">
        <f>Q!DO531</f>
        <v>379.4</v>
      </c>
      <c r="K131">
        <f>Q!DP531</f>
        <v>380.40000000000003</v>
      </c>
      <c r="L131" t="str">
        <f>Q!DR531</f>
        <v/>
      </c>
    </row>
    <row r="132" spans="1:12" customFormat="false">
      <c r="A132" t="s">
        <v>379</v>
      </c>
      <c r="B132">
        <f>Q!DD532</f>
        <v>24</v>
      </c>
      <c r="C132">
        <f>Q!DE532</f>
        <v>24</v>
      </c>
      <c r="D132">
        <f>Q!DF532</f>
        <v>22.633000000000038</v>
      </c>
      <c r="E132">
        <f>Q!DG532</f>
        <v>23.153575615474779</v>
      </c>
      <c r="F132">
        <f>Q!DH532</f>
        <v>23.40001749999999</v>
      </c>
      <c r="G132">
        <f>Q!DI532</f>
        <v>23.761920000004011</v>
      </c>
      <c r="H132">
        <f>Q!DJ532</f>
        <v>23.668692000000988</v>
      </c>
      <c r="I132">
        <f>Q!DN532</f>
        <v>23.846479437987</v>
      </c>
      <c r="J132">
        <f>Q!DO532</f>
        <v>23.900000000000091</v>
      </c>
      <c r="K132">
        <f>Q!DP532</f>
        <v>23.5</v>
      </c>
      <c r="L132" t="str">
        <f>Q!DR532</f>
        <v/>
      </c>
    </row>
    <row r="133" spans="1:12" customFormat="false">
      <c r="A133" t="s">
        <v>380</v>
      </c>
      <c r="B133">
        <f>Q!DD533</f>
        <v>-3905</v>
      </c>
      <c r="C133">
        <f>Q!DE533</f>
        <v>-3934</v>
      </c>
      <c r="D133">
        <f>Q!DF533</f>
        <v>-3969.6540000000005</v>
      </c>
      <c r="E133">
        <f>Q!DG533</f>
        <v>-3980.9495896834705</v>
      </c>
      <c r="F133">
        <f>Q!DH533</f>
        <v>-3924.8880316666664</v>
      </c>
      <c r="G133">
        <f>Q!DI533</f>
        <v>-3933.5775359999502</v>
      </c>
      <c r="H133">
        <f>Q!DJ533</f>
        <v>-3932.604202999999</v>
      </c>
      <c r="I133">
        <f>Q!DN533</f>
        <v>-3933.7487374082275</v>
      </c>
      <c r="J133">
        <f>Q!DO533</f>
        <v>-3933.7</v>
      </c>
      <c r="K133">
        <f>Q!DP533</f>
        <v>-3932.7</v>
      </c>
      <c r="L133" t="str">
        <f>Q!DR533</f>
        <v/>
      </c>
    </row>
    <row r="134" spans="1:12" customFormat="false">
      <c r="A134" t="s">
        <v>381</v>
      </c>
      <c r="B134">
        <f>Q!DD534</f>
        <v>383</v>
      </c>
      <c r="C134">
        <f>Q!DE534</f>
        <v>382</v>
      </c>
      <c r="D134">
        <f>Q!DF534</f>
        <v>379.46199999999999</v>
      </c>
      <c r="E134">
        <f>Q!DG534</f>
        <v>386.57678780773739</v>
      </c>
      <c r="F134">
        <f>Q!DH534</f>
        <v>380.70062194444438</v>
      </c>
      <c r="G134">
        <f>Q!DI534</f>
        <v>381.96547199999702</v>
      </c>
      <c r="H134">
        <f>Q!DJ534</f>
        <v>381.56953800000002</v>
      </c>
      <c r="I134">
        <f>Q!DN534</f>
        <v>382.02027120425601</v>
      </c>
      <c r="J134">
        <f>Q!DO534</f>
        <v>381.90000000000003</v>
      </c>
      <c r="K134">
        <f>Q!DP534</f>
        <v>382.00000000000006</v>
      </c>
      <c r="L134" t="str">
        <f>Q!DR534</f>
        <v/>
      </c>
    </row>
    <row r="135" spans="1:12" customFormat="false">
      <c r="A135" t="s">
        <v>382</v>
      </c>
      <c r="B135">
        <f>Q!DD535</f>
        <v>1698</v>
      </c>
      <c r="C135">
        <f>Q!DE535</f>
        <v>1636</v>
      </c>
      <c r="D135">
        <f>Q!DF535</f>
        <v>1692.73</v>
      </c>
      <c r="E135">
        <f>Q!DG535</f>
        <v>1728.0187573270814</v>
      </c>
      <c r="F135">
        <f>Q!DH535</f>
        <v>1686.8281188888891</v>
      </c>
      <c r="G135">
        <f>Q!DI535</f>
        <v>1697.82815999996</v>
      </c>
      <c r="H135">
        <f>Q!DJ535</f>
        <v>1699.6156799999703</v>
      </c>
      <c r="I135">
        <f>Q!DN535</f>
        <v>1697.4409043156998</v>
      </c>
      <c r="J135">
        <f>Q!DO535</f>
        <v>1697.4</v>
      </c>
      <c r="K135">
        <f>Q!DP535</f>
        <v>1697.4</v>
      </c>
      <c r="L135" t="str">
        <f>Q!DR535</f>
        <v/>
      </c>
    </row>
    <row r="136" spans="1:1" customFormat="false">
      <c r="A136" t="str">
        <f>Q!DC536</f>
        <v>Del Q coil,s (kWh,t)</v>
      </c>
    </row>
    <row r="137" spans="2:12" customFormat="false">
      <c r="B137" t="str">
        <f>Q!DD537</f>
        <v>CA-SIS</v>
      </c>
      <c r="C137" t="str">
        <f>Q!DE537</f>
        <v>CLM2000</v>
      </c>
      <c r="D137" t="str">
        <f>Q!DF537</f>
        <v>DOE21E</v>
      </c>
      <c r="E137" t="str">
        <f>Q!DG537</f>
        <v>DOE21E</v>
      </c>
      <c r="F137" t="str">
        <f>Q!DH537</f>
        <v>E+</v>
      </c>
      <c r="G137" t="str">
        <f>Q!DI537</f>
        <v>TRN-id</v>
      </c>
      <c r="H137" t="str">
        <f>Q!DJ537</f>
        <v>TRN-re</v>
      </c>
      <c r="I137" t="str">
        <f>Q!DN537</f>
        <v xml:space="preserve">               Analytical</v>
      </c>
      <c r="L137" t="str">
        <f>YourData!$F$2</f>
        <v>Tested Program V1.2.3</v>
      </c>
    </row>
    <row r="138" spans="2:12" customFormat="false">
      <c r="B138" t="s">
        <v>829</v>
      </c>
      <c r="C138" t="s">
        <v>187</v>
      </c>
      <c r="D138" t="s">
        <v>189</v>
      </c>
      <c r="E138" t="s">
        <v>188</v>
      </c>
      <c r="F138" t="s">
        <v>387</v>
      </c>
      <c r="G138" t="s">
        <v>190</v>
      </c>
      <c r="H138" t="s">
        <v>191</v>
      </c>
      <c r="I138" t="s">
        <v>192</v>
      </c>
      <c r="J138" t="s">
        <v>193</v>
      </c>
      <c r="K138" t="s">
        <v>194</v>
      </c>
      <c r="L138" s="273" t="str">
        <f>YourData!$J$4&amp;"/"&amp;YourData!$J$8</f>
        <v>Tested Prg/Org</v>
      </c>
    </row>
    <row r="139" spans="1:12" customFormat="false">
      <c r="A139" t="s">
        <v>383</v>
      </c>
      <c r="B139">
        <f>Q!DD539</f>
        <v>-35</v>
      </c>
      <c r="C139">
        <f>Q!DE539</f>
        <v>-34</v>
      </c>
      <c r="D139">
        <f>Q!DF539</f>
        <v>-37.889999999999873</v>
      </c>
      <c r="E139">
        <f>Q!DG539</f>
        <v>-38.393903868698544</v>
      </c>
      <c r="F139">
        <f>Q!DH539</f>
        <v>-34.579663888889172</v>
      </c>
      <c r="G139">
        <f>Q!DI539</f>
        <v>-35.125440000020262</v>
      </c>
      <c r="H139">
        <f>Q!DJ539</f>
        <v>-34.712900000049558</v>
      </c>
      <c r="I139">
        <f>Q!DN539</f>
        <v>-35.116065445040022</v>
      </c>
      <c r="J139">
        <f>Q!DO539</f>
        <v>-35.400000000000091</v>
      </c>
      <c r="K139">
        <f>Q!DP539</f>
        <v>-35.099999999999909</v>
      </c>
      <c r="L139" t="str">
        <f>Q!DR539</f>
        <v/>
      </c>
    </row>
    <row r="140" spans="1:12" customFormat="false">
      <c r="A140" t="s">
        <v>366</v>
      </c>
      <c r="B140">
        <f>Q!DD540</f>
        <v>-16</v>
      </c>
      <c r="C140">
        <f>Q!DE540</f>
        <v>-17</v>
      </c>
      <c r="D140">
        <f>Q!DF540</f>
        <v>-40.099999999999909</v>
      </c>
      <c r="E140">
        <f>Q!DG540</f>
        <v>-16.412661195779492</v>
      </c>
      <c r="F140">
        <f>Q!DH540</f>
        <v>-16.163457222222405</v>
      </c>
      <c r="G140">
        <f>Q!DI540</f>
        <v>-16.181760000059967</v>
      </c>
      <c r="H140">
        <f>Q!DJ540</f>
        <v>-16.425710000000436</v>
      </c>
      <c r="I140">
        <f>Q!DN540</f>
        <v>-16.341820486560209</v>
      </c>
      <c r="J140">
        <f>Q!DO540</f>
        <v>-16.199999999999818</v>
      </c>
      <c r="K140">
        <f>Q!DP540</f>
        <v>-16.800000000000182</v>
      </c>
      <c r="L140" t="str">
        <f>Q!DR540</f>
        <v/>
      </c>
    </row>
    <row r="141" spans="1:12" customFormat="false">
      <c r="A141" t="s">
        <v>367</v>
      </c>
      <c r="B141">
        <f>Q!DD541</f>
        <v>-51</v>
      </c>
      <c r="C141">
        <f>Q!DE541</f>
        <v>-51</v>
      </c>
      <c r="D141">
        <f>Q!DF541</f>
        <v>-77.989999999999782</v>
      </c>
      <c r="E141">
        <f>Q!DG541</f>
        <v>-54.806565064478036</v>
      </c>
      <c r="F141">
        <f>Q!DH541</f>
        <v>-50.743121111111577</v>
      </c>
      <c r="G141">
        <f>Q!DI541</f>
        <v>-51.307200000080229</v>
      </c>
      <c r="H141">
        <f>Q!DJ541</f>
        <v>-51.138610000049994</v>
      </c>
      <c r="I141">
        <f>Q!DN541</f>
        <v>-51.457885931600231</v>
      </c>
      <c r="J141">
        <f>Q!DO541</f>
        <v>-51.599999999999909</v>
      </c>
      <c r="K141">
        <f>Q!DP541</f>
        <v>-51.900000000000091</v>
      </c>
      <c r="L141" t="str">
        <f>Q!DR541</f>
        <v/>
      </c>
    </row>
    <row r="142" spans="1:12" customFormat="false">
      <c r="A142" t="s">
        <v>368</v>
      </c>
      <c r="B142">
        <f>Q!DD542</f>
        <v>-3581</v>
      </c>
      <c r="C142">
        <f>Q!DE542</f>
        <v>-3581</v>
      </c>
      <c r="D142">
        <f>Q!DF542</f>
        <v>-3625.692</v>
      </c>
      <c r="E142">
        <f>Q!DG542</f>
        <v>-3578.8393903868696</v>
      </c>
      <c r="F142">
        <f>Q!DH542</f>
        <v>-3580.6443713888893</v>
      </c>
      <c r="G142">
        <f>Q!DI542</f>
        <v>-3580.7513280000471</v>
      </c>
      <c r="H142">
        <f>Q!DJ542</f>
        <v>-3578.1796410000388</v>
      </c>
      <c r="I142">
        <f>Q!DN542</f>
        <v>-3581.0057815310342</v>
      </c>
      <c r="J142">
        <f>Q!DO542</f>
        <v>-3581.1</v>
      </c>
      <c r="K142">
        <f>Q!DP542</f>
        <v>-3581.2000000000003</v>
      </c>
      <c r="L142" t="str">
        <f>Q!DR542</f>
        <v/>
      </c>
    </row>
    <row r="143" spans="1:12" customFormat="false">
      <c r="A143" t="s">
        <v>369</v>
      </c>
      <c r="B143">
        <f>Q!DD543</f>
        <v>-21</v>
      </c>
      <c r="C143">
        <f>Q!DE543</f>
        <v>-21</v>
      </c>
      <c r="D143">
        <f>Q!DF543</f>
        <v>-20.24799999999999</v>
      </c>
      <c r="E143">
        <f>Q!DG543</f>
        <v>-20.515826494724507</v>
      </c>
      <c r="F143">
        <f>Q!DH543</f>
        <v>-20.718954999999994</v>
      </c>
      <c r="G143">
        <f>Q!DI543</f>
        <v>-21.310464000003009</v>
      </c>
      <c r="H143">
        <f>Q!DJ543</f>
        <v>-21.205162999999999</v>
      </c>
      <c r="I143">
        <f>Q!DN543</f>
        <v>-21.386958058895004</v>
      </c>
      <c r="J143">
        <f>Q!DO543</f>
        <v>-21.400000000000006</v>
      </c>
      <c r="K143">
        <f>Q!DP543</f>
        <v>-21.899999999999977</v>
      </c>
      <c r="L143" t="str">
        <f>Q!DR543</f>
        <v/>
      </c>
    </row>
    <row r="144" spans="1:12" customFormat="false">
      <c r="A144" t="s">
        <v>370</v>
      </c>
      <c r="B144">
        <f>Q!DD544</f>
        <v>-3567</v>
      </c>
      <c r="C144">
        <f>Q!DE544</f>
        <v>-3568</v>
      </c>
      <c r="D144">
        <f>Q!DF544</f>
        <v>-3608.0499999999997</v>
      </c>
      <c r="E144">
        <f>Q!DG544</f>
        <v>-3560.9613130128955</v>
      </c>
      <c r="F144">
        <f>Q!DH544</f>
        <v>-3566.7836625</v>
      </c>
      <c r="G144">
        <f>Q!DI544</f>
        <v>-3566.9363520000297</v>
      </c>
      <c r="H144">
        <f>Q!DJ544</f>
        <v>-3564.6719039999894</v>
      </c>
      <c r="I144">
        <f>Q!DN544</f>
        <v>-3567.2766741448891</v>
      </c>
      <c r="J144">
        <f>Q!DO544</f>
        <v>-3567.1</v>
      </c>
      <c r="K144">
        <f>Q!DP544</f>
        <v>-3568</v>
      </c>
      <c r="L144" t="str">
        <f>Q!DR544</f>
        <v/>
      </c>
    </row>
    <row r="145" spans="1:12" customFormat="false">
      <c r="A145" t="s">
        <v>371</v>
      </c>
      <c r="B145">
        <f>Q!DD545</f>
        <v>13</v>
      </c>
      <c r="C145">
        <f>Q!DE545</f>
        <v>12</v>
      </c>
      <c r="D145">
        <f>Q!DF545</f>
        <v>0</v>
      </c>
      <c r="E145">
        <f>Q!DG545</f>
        <v>30.480656506448213</v>
      </c>
      <c r="F145">
        <f>Q!DH545</f>
        <v>12.961818333333667</v>
      </c>
      <c r="G145">
        <f>Q!DI545</f>
        <v>13.184640000009949</v>
      </c>
      <c r="H145">
        <f>Q!DJ545</f>
        <v>12.585410000009688</v>
      </c>
      <c r="I145">
        <f>Q!DN545</f>
        <v>13.087987039869859</v>
      </c>
      <c r="J145">
        <f>Q!DO545</f>
        <v>13.199999999999818</v>
      </c>
      <c r="K145">
        <f>Q!DP545</f>
        <v>13.699999999999818</v>
      </c>
      <c r="L145" t="str">
        <f>Q!DR545</f>
        <v/>
      </c>
    </row>
    <row r="146" spans="1:12" customFormat="false">
      <c r="A146" t="s">
        <v>372</v>
      </c>
      <c r="B146">
        <f>Q!DD546</f>
        <v>-17</v>
      </c>
      <c r="C146">
        <f>Q!DE546</f>
        <v>-17</v>
      </c>
      <c r="D146">
        <f>Q!DF546</f>
        <v>-26.402000000000044</v>
      </c>
      <c r="E146">
        <f>Q!DG546</f>
        <v>-16.998827667057867</v>
      </c>
      <c r="F146">
        <f>Q!DH546</f>
        <v>-16.990208888889356</v>
      </c>
      <c r="G146">
        <f>Q!DI546</f>
        <v>-16.927680000089822</v>
      </c>
      <c r="H146">
        <f>Q!DJ546</f>
        <v>-16.134790000010071</v>
      </c>
      <c r="I146">
        <f>Q!DN546</f>
        <v>-17.026456882009825</v>
      </c>
      <c r="J146">
        <f>Q!DO546</f>
        <v>-17.099999999999909</v>
      </c>
      <c r="K146">
        <f>Q!DP546</f>
        <v>-18.199999999999818</v>
      </c>
      <c r="L146" t="str">
        <f>Q!DR546</f>
        <v/>
      </c>
    </row>
    <row r="147" spans="1:12" customFormat="false">
      <c r="A147" t="s">
        <v>373</v>
      </c>
      <c r="B147">
        <f>Q!DD547</f>
        <v>37</v>
      </c>
      <c r="C147">
        <f>Q!DE547</f>
        <v>37</v>
      </c>
      <c r="D147">
        <f>Q!DF547</f>
        <v>51.079999999999927</v>
      </c>
      <c r="E147">
        <f>Q!DG547</f>
        <v>39.566236811254839</v>
      </c>
      <c r="F147">
        <f>Q!DH547</f>
        <v>36.455813888889224</v>
      </c>
      <c r="G147">
        <f>Q!DI547</f>
        <v>37.000320000030115</v>
      </c>
      <c r="H147">
        <f>Q!DJ547</f>
        <v>36.224830000010115</v>
      </c>
      <c r="I147">
        <f>Q!DN547</f>
        <v>36.447195876180103</v>
      </c>
      <c r="J147">
        <f>Q!DO547</f>
        <v>37</v>
      </c>
      <c r="K147">
        <f>Q!DP547</f>
        <v>37.799999999999727</v>
      </c>
      <c r="L147" t="str">
        <f>Q!DR547</f>
        <v/>
      </c>
    </row>
    <row r="148" spans="1:12" customFormat="false">
      <c r="A148" t="s">
        <v>389</v>
      </c>
      <c r="B148">
        <f>Q!DD548</f>
        <v>-2285</v>
      </c>
      <c r="C148">
        <f>Q!DE548</f>
        <v>-2285</v>
      </c>
      <c r="D148">
        <f>Q!DF548</f>
        <v>-2316.723</v>
      </c>
      <c r="E148">
        <f>Q!DG548</f>
        <v>-2288.393903868699</v>
      </c>
      <c r="F148">
        <f>Q!DH548</f>
        <v>-2284.8059611111116</v>
      </c>
      <c r="G148">
        <f>Q!DI548</f>
        <v>-2285.3107200000195</v>
      </c>
      <c r="H148">
        <f>Q!DJ548</f>
        <v>-2283.3986100000002</v>
      </c>
      <c r="I148">
        <f>Q!DN548</f>
        <v>-2285.30480383644</v>
      </c>
      <c r="J148">
        <f>Q!DO548</f>
        <v>-2285.5</v>
      </c>
      <c r="K148">
        <f>Q!DP548</f>
        <v>-2285.9</v>
      </c>
      <c r="L148" t="str">
        <f>Q!DR548</f>
        <v/>
      </c>
    </row>
    <row r="149" spans="1:12" customFormat="false">
      <c r="A149" t="s">
        <v>374</v>
      </c>
      <c r="B149">
        <f>Q!DD549</f>
        <v>-2241</v>
      </c>
      <c r="C149">
        <f>Q!DE549</f>
        <v>-2240</v>
      </c>
      <c r="D149">
        <f>Q!DF549</f>
        <v>-2250.3959999999997</v>
      </c>
      <c r="E149">
        <f>Q!DG549</f>
        <v>-2179.3669402110199</v>
      </c>
      <c r="F149">
        <f>Q!DH549</f>
        <v>-2238.6808327777781</v>
      </c>
      <c r="G149">
        <f>Q!DI549</f>
        <v>-2239.9843200000196</v>
      </c>
      <c r="H149">
        <f>Q!DJ549</f>
        <v>-2238.5215200000002</v>
      </c>
      <c r="I149">
        <f>Q!DN549</f>
        <v>-2240.5379430185899</v>
      </c>
      <c r="J149">
        <f>Q!DO549</f>
        <v>-2240.1</v>
      </c>
      <c r="K149">
        <f>Q!DP549</f>
        <v>-2241.3000000000002</v>
      </c>
      <c r="L149" t="str">
        <f>Q!DR549</f>
        <v/>
      </c>
    </row>
    <row r="150" spans="1:12" customFormat="false">
      <c r="A150" t="s">
        <v>375</v>
      </c>
      <c r="B150">
        <f>Q!DD550</f>
        <v>44</v>
      </c>
      <c r="C150">
        <f>Q!DE550</f>
        <v>45</v>
      </c>
      <c r="D150">
        <f>Q!DF550</f>
        <v>66.326999999999998</v>
      </c>
      <c r="E150">
        <f>Q!DG550</f>
        <v>109.02696365767906</v>
      </c>
      <c r="F150">
        <f>Q!DH550</f>
        <v>46.125128333333578</v>
      </c>
      <c r="G150">
        <f>Q!DI550</f>
        <v>45.326399999999921</v>
      </c>
      <c r="H150">
        <f>Q!DJ550</f>
        <v>44.877089999999953</v>
      </c>
      <c r="I150">
        <f>Q!DN550</f>
        <v>44.766860817850102</v>
      </c>
      <c r="J150">
        <f>Q!DO550</f>
        <v>45.399999999999864</v>
      </c>
      <c r="K150">
        <f>Q!DP550</f>
        <v>44.600000000000136</v>
      </c>
      <c r="L150" t="str">
        <f>Q!DR550</f>
        <v/>
      </c>
    </row>
    <row r="151" spans="1:12" customFormat="false">
      <c r="A151" t="s">
        <v>376</v>
      </c>
      <c r="B151">
        <f>Q!DD551</f>
        <v>11</v>
      </c>
      <c r="C151">
        <f>Q!DE551</f>
        <v>40</v>
      </c>
      <c r="D151">
        <f>Q!DF551</f>
        <v>54.910000000000082</v>
      </c>
      <c r="E151">
        <f>Q!DG551</f>
        <v>46.014067995310597</v>
      </c>
      <c r="F151">
        <f>Q!DH551</f>
        <v>39.25532249999992</v>
      </c>
      <c r="G151">
        <f>Q!DI551</f>
        <v>39.916799999969953</v>
      </c>
      <c r="H151">
        <f>Q!DJ551</f>
        <v>39.823150000000169</v>
      </c>
      <c r="I151">
        <f>Q!DN551</f>
        <v>39.80687798191002</v>
      </c>
      <c r="J151">
        <f>Q!DO551</f>
        <v>40</v>
      </c>
      <c r="K151">
        <f>Q!DP551</f>
        <v>40</v>
      </c>
      <c r="L151" t="str">
        <f>Q!DR551</f>
        <v/>
      </c>
    </row>
    <row r="152" spans="1:12" customFormat="false">
      <c r="A152" t="s">
        <v>377</v>
      </c>
      <c r="B152">
        <f>Q!DD552</f>
        <v>-1329</v>
      </c>
      <c r="C152">
        <f>Q!DE552</f>
        <v>-1330</v>
      </c>
      <c r="D152">
        <f>Q!DF552</f>
        <v>-1350.1769999999999</v>
      </c>
      <c r="E152">
        <f>Q!DG552</f>
        <v>-1394.4900351699887</v>
      </c>
      <c r="F152">
        <f>Q!DH552</f>
        <v>-1330.9807266666667</v>
      </c>
      <c r="G152">
        <f>Q!DI552</f>
        <v>-1330.2226560000211</v>
      </c>
      <c r="H152">
        <f>Q!DJ552</f>
        <v>-1329.2766399999998</v>
      </c>
      <c r="I152">
        <f>Q!DN552</f>
        <v>-1329.9815362803861</v>
      </c>
      <c r="J152">
        <f>Q!DO552</f>
        <v>-1330.3999999999999</v>
      </c>
      <c r="K152">
        <f>Q!DP552</f>
        <v>-1329.8</v>
      </c>
      <c r="L152" t="str">
        <f>Q!DR552</f>
        <v/>
      </c>
    </row>
    <row r="153" spans="1:12" customFormat="false">
      <c r="A153" t="s">
        <v>378</v>
      </c>
      <c r="B153">
        <f>Q!DD553</f>
        <v>10</v>
      </c>
      <c r="C153">
        <f>Q!DE553</f>
        <v>10</v>
      </c>
      <c r="D153">
        <f>Q!DF553</f>
        <v>7.4770000000000039</v>
      </c>
      <c r="E153">
        <f>Q!DG553</f>
        <v>17.584994138335304</v>
      </c>
      <c r="F153">
        <f>Q!DH553</f>
        <v>10.083921388888882</v>
      </c>
      <c r="G153">
        <f>Q!DI553</f>
        <v>9.914015999999009</v>
      </c>
      <c r="H153">
        <f>Q!DJ553</f>
        <v>9.4591539999989891</v>
      </c>
      <c r="I153">
        <f>Q!DN553</f>
        <v>9.8451818857830062</v>
      </c>
      <c r="J153">
        <f>Q!DO553</f>
        <v>9.7999999999999829</v>
      </c>
      <c r="K153">
        <f>Q!DP553</f>
        <v>10.599999999999994</v>
      </c>
      <c r="L153" t="str">
        <f>Q!DR553</f>
        <v/>
      </c>
    </row>
    <row r="154" spans="1:12" customFormat="false">
      <c r="A154" t="s">
        <v>379</v>
      </c>
      <c r="B154">
        <f>Q!DD554</f>
        <v>24</v>
      </c>
      <c r="C154">
        <f>Q!DE554</f>
        <v>24</v>
      </c>
      <c r="D154">
        <f>Q!DF554</f>
        <v>22.632999999999981</v>
      </c>
      <c r="E154">
        <f>Q!DG554</f>
        <v>22.860492379835819</v>
      </c>
      <c r="F154">
        <f>Q!DH554</f>
        <v>23.19087944444442</v>
      </c>
      <c r="G154">
        <f>Q!DI554</f>
        <v>23.761919999997986</v>
      </c>
      <c r="H154">
        <f>Q!DJ554</f>
        <v>23.710046999999008</v>
      </c>
      <c r="I154">
        <f>Q!DN554</f>
        <v>23.832646083792014</v>
      </c>
      <c r="J154">
        <f>Q!DO554</f>
        <v>23.900000000000006</v>
      </c>
      <c r="K154">
        <f>Q!DP554</f>
        <v>23.699999999999989</v>
      </c>
      <c r="L154" t="str">
        <f>Q!DR554</f>
        <v/>
      </c>
    </row>
    <row r="155" spans="1:12" customFormat="false">
      <c r="A155" t="s">
        <v>380</v>
      </c>
      <c r="B155">
        <f>Q!DD555</f>
        <v>-1316</v>
      </c>
      <c r="C155">
        <f>Q!DE555</f>
        <v>-1346</v>
      </c>
      <c r="D155">
        <f>Q!DF555</f>
        <v>-1382.4540000000002</v>
      </c>
      <c r="E155">
        <f>Q!DG555</f>
        <v>-1417.6436107854634</v>
      </c>
      <c r="F155">
        <f>Q!DH555</f>
        <v>-1347.0451697222222</v>
      </c>
      <c r="G155">
        <f>Q!DI555</f>
        <v>-1346.3775359999929</v>
      </c>
      <c r="H155">
        <f>Q!DJ555</f>
        <v>-1345.3897430000011</v>
      </c>
      <c r="I155">
        <f>Q!DN555</f>
        <v>-1345.9557681785041</v>
      </c>
      <c r="J155">
        <f>Q!DO555</f>
        <v>-1346.5</v>
      </c>
      <c r="K155">
        <f>Q!DP555</f>
        <v>-1346.1000000000001</v>
      </c>
      <c r="L155" t="str">
        <f>Q!DR555</f>
        <v/>
      </c>
    </row>
    <row r="156" spans="1:12" customFormat="false">
      <c r="A156" t="s">
        <v>381</v>
      </c>
      <c r="B156">
        <f>Q!DD556</f>
        <v>13</v>
      </c>
      <c r="C156">
        <f>Q!DE556</f>
        <v>13</v>
      </c>
      <c r="D156">
        <f>Q!DF556</f>
        <v>9.8619999999999948</v>
      </c>
      <c r="E156">
        <f>Q!DG556</f>
        <v>19.929660023446615</v>
      </c>
      <c r="F156">
        <f>Q!DH556</f>
        <v>12.555845833333308</v>
      </c>
      <c r="G156">
        <f>Q!DI556</f>
        <v>12.365471999993986</v>
      </c>
      <c r="H156">
        <f>Q!DJ556</f>
        <v>11.964037999997998</v>
      </c>
      <c r="I156">
        <f>Q!DN556</f>
        <v>12.290869910680016</v>
      </c>
      <c r="J156">
        <f>Q!DO556</f>
        <v>12.299999999999983</v>
      </c>
      <c r="K156">
        <f>Q!DP556</f>
        <v>12.400000000000006</v>
      </c>
      <c r="L156" t="str">
        <f>Q!DR556</f>
        <v/>
      </c>
    </row>
    <row r="157" spans="1:12" customFormat="false">
      <c r="A157" t="s">
        <v>382</v>
      </c>
      <c r="B157">
        <f>Q!DD557</f>
        <v>476</v>
      </c>
      <c r="C157">
        <f>Q!DE557</f>
        <v>415</v>
      </c>
      <c r="D157">
        <f>Q!DF557</f>
        <v>471.70600000000059</v>
      </c>
      <c r="E157">
        <f>Q!DG557</f>
        <v>508.79249706916835</v>
      </c>
      <c r="F157">
        <f>Q!DH557</f>
        <v>476.61186277777688</v>
      </c>
      <c r="G157">
        <f>Q!DI557</f>
        <v>476.80415999990964</v>
      </c>
      <c r="H157">
        <f>Q!DJ557</f>
        <v>478.59167999991996</v>
      </c>
      <c r="I157">
        <f>Q!DN557</f>
        <v>476.33464216590028</v>
      </c>
      <c r="J157">
        <f>Q!DO557</f>
        <v>476.40000000000009</v>
      </c>
      <c r="K157">
        <f>Q!DP557</f>
        <v>476.40000000000009</v>
      </c>
      <c r="L157" t="str">
        <f>Q!DR557</f>
        <v/>
      </c>
    </row>
    <row r="158" spans="1:1" customFormat="false">
      <c r="A158" t="str">
        <f>Q!DC558</f>
        <v>Del Qcoil,lat (kWh,t)</v>
      </c>
    </row>
    <row r="159" spans="2:12" customFormat="false">
      <c r="B159" t="str">
        <f>Q!DD559</f>
        <v>CA-SIS</v>
      </c>
      <c r="C159" t="str">
        <f>Q!DE559</f>
        <v>CLM2000</v>
      </c>
      <c r="D159" t="str">
        <f>Q!DF559</f>
        <v>DOE21E</v>
      </c>
      <c r="E159" t="str">
        <f>Q!DG559</f>
        <v>DOE21E</v>
      </c>
      <c r="F159" t="str">
        <f>Q!DH559</f>
        <v>E+</v>
      </c>
      <c r="G159" t="str">
        <f>Q!DI559</f>
        <v>TRN-id</v>
      </c>
      <c r="H159" t="str">
        <f>Q!DJ559</f>
        <v>TRN-re</v>
      </c>
      <c r="I159" t="str">
        <f>Q!DN559</f>
        <v xml:space="preserve">               Analytical</v>
      </c>
      <c r="L159" t="str">
        <f>YourData!$F$2</f>
        <v>Tested Program V1.2.3</v>
      </c>
    </row>
    <row r="160" spans="2:12" customFormat="false">
      <c r="B160" t="s">
        <v>829</v>
      </c>
      <c r="C160" t="s">
        <v>187</v>
      </c>
      <c r="D160" t="s">
        <v>189</v>
      </c>
      <c r="E160" t="s">
        <v>188</v>
      </c>
      <c r="F160" t="s">
        <v>387</v>
      </c>
      <c r="G160" t="s">
        <v>190</v>
      </c>
      <c r="H160" t="s">
        <v>191</v>
      </c>
      <c r="I160" t="s">
        <v>192</v>
      </c>
      <c r="J160" t="s">
        <v>193</v>
      </c>
      <c r="K160" t="s">
        <v>194</v>
      </c>
      <c r="L160" s="273" t="str">
        <f>YourData!$J$4&amp;"/"&amp;YourData!$J$8</f>
        <v>Tested Prg/Org</v>
      </c>
    </row>
    <row r="161" spans="1:12" customFormat="false">
      <c r="A161" t="s">
        <v>383</v>
      </c>
      <c r="B161">
        <f>Q!DD561</f>
        <v>0</v>
      </c>
      <c r="C161">
        <f>Q!DE561</f>
        <v>0</v>
      </c>
      <c r="D161">
        <f>Q!DF561</f>
        <v>0</v>
      </c>
      <c r="E161">
        <f>Q!DG561</f>
        <v>0</v>
      </c>
      <c r="F161">
        <f>Q!DH561</f>
        <v>-1.2361111107566103E-3</v>
      </c>
      <c r="G161">
        <f>Q!DI561</f>
        <v>0</v>
      </c>
      <c r="H161">
        <f>Q!DJ561</f>
        <v>-3.0446734979999902E-14</v>
      </c>
      <c r="I161">
        <f>Q!DN561</f>
        <v>0</v>
      </c>
      <c r="J161">
        <f>Q!DO561</f>
        <v>0</v>
      </c>
      <c r="K161">
        <f>Q!DP561</f>
        <v>0</v>
      </c>
      <c r="L161" t="str">
        <f>Q!DR561</f>
        <v/>
      </c>
    </row>
    <row r="162" spans="1:12" customFormat="false">
      <c r="A162" t="s">
        <v>366</v>
      </c>
      <c r="B162">
        <f>Q!DD562</f>
        <v>0</v>
      </c>
      <c r="C162">
        <f>Q!DE562</f>
        <v>0</v>
      </c>
      <c r="D162">
        <f>Q!DF562</f>
        <v>0</v>
      </c>
      <c r="E162">
        <f>Q!DG562</f>
        <v>0</v>
      </c>
      <c r="F162">
        <f>Q!DH562</f>
        <v>5.1944444430773729E-4</v>
      </c>
      <c r="G162">
        <f>Q!DI562</f>
        <v>0</v>
      </c>
      <c r="H162">
        <f>Q!DJ562</f>
        <v>1.11910662E-15</v>
      </c>
      <c r="I162">
        <f>Q!DN562</f>
        <v>0</v>
      </c>
      <c r="J162">
        <f>Q!DO562</f>
        <v>0</v>
      </c>
      <c r="K162">
        <f>Q!DP562</f>
        <v>0</v>
      </c>
      <c r="L162" t="str">
        <f>Q!DR562</f>
        <v/>
      </c>
    </row>
    <row r="163" spans="1:12" customFormat="false">
      <c r="A163" t="s">
        <v>367</v>
      </c>
      <c r="B163">
        <f>Q!DD563</f>
        <v>0</v>
      </c>
      <c r="C163">
        <f>Q!DE563</f>
        <v>0</v>
      </c>
      <c r="D163">
        <f>Q!DF563</f>
        <v>0</v>
      </c>
      <c r="E163">
        <f>Q!DG563</f>
        <v>0</v>
      </c>
      <c r="F163">
        <f>Q!DH563</f>
        <v>-7.16666666448873E-4</v>
      </c>
      <c r="G163">
        <f>Q!DI563</f>
        <v>0</v>
      </c>
      <c r="H163">
        <f>Q!DJ563</f>
        <v>-2.9327628359999903E-14</v>
      </c>
      <c r="I163">
        <f>Q!DN563</f>
        <v>0</v>
      </c>
      <c r="J163">
        <f>Q!DO563</f>
        <v>0</v>
      </c>
      <c r="K163">
        <f>Q!DP563</f>
        <v>0</v>
      </c>
      <c r="L163" t="str">
        <f>Q!DR563</f>
        <v/>
      </c>
    </row>
    <row r="164" spans="1:12" customFormat="false">
      <c r="A164" t="s">
        <v>368</v>
      </c>
      <c r="B164">
        <f>Q!DD564</f>
        <v>0</v>
      </c>
      <c r="C164">
        <f>Q!DE564</f>
        <v>0</v>
      </c>
      <c r="D164">
        <f>Q!DF564</f>
        <v>0</v>
      </c>
      <c r="E164">
        <f>Q!DG564</f>
        <v>0</v>
      </c>
      <c r="F164">
        <f>Q!DH564</f>
        <v>-4.1511111107013221E-3</v>
      </c>
      <c r="G164">
        <f>Q!DI564</f>
        <v>0</v>
      </c>
      <c r="H164">
        <f>Q!DJ564</f>
        <v>-1.7230573799998041E-15</v>
      </c>
      <c r="I164">
        <f>Q!DN564</f>
        <v>0</v>
      </c>
      <c r="J164">
        <f>Q!DO564</f>
        <v>0</v>
      </c>
      <c r="K164">
        <f>Q!DP564</f>
        <v>0</v>
      </c>
      <c r="L164" t="str">
        <f>Q!DR564</f>
        <v/>
      </c>
    </row>
    <row r="165" spans="1:12" customFormat="false">
      <c r="A165" t="s">
        <v>369</v>
      </c>
      <c r="B165">
        <f>Q!DD565</f>
        <v>0</v>
      </c>
      <c r="C165">
        <f>Q!DE565</f>
        <v>0</v>
      </c>
      <c r="D165">
        <f>Q!DF565</f>
        <v>0</v>
      </c>
      <c r="E165">
        <f>Q!DG565</f>
        <v>0</v>
      </c>
      <c r="F165">
        <f>Q!DH565</f>
        <v>-1.169444444428791E-4</v>
      </c>
      <c r="G165">
        <f>Q!DI565</f>
        <v>0</v>
      </c>
      <c r="H165">
        <f>Q!DJ565</f>
        <v>-3.1690194300000096E-14</v>
      </c>
      <c r="I165">
        <f>Q!DN565</f>
        <v>0</v>
      </c>
      <c r="J165">
        <f>Q!DO565</f>
        <v>0</v>
      </c>
      <c r="K165">
        <f>Q!DP565</f>
        <v>0</v>
      </c>
      <c r="L165" t="str">
        <f>Q!DR565</f>
        <v/>
      </c>
    </row>
    <row r="166" spans="1:12" customFormat="false">
      <c r="A166" t="s">
        <v>370</v>
      </c>
      <c r="B166">
        <f>Q!DD566</f>
        <v>0</v>
      </c>
      <c r="C166">
        <f>Q!DE566</f>
        <v>0</v>
      </c>
      <c r="D166">
        <f>Q!DF566</f>
        <v>0</v>
      </c>
      <c r="E166">
        <f>Q!DG566</f>
        <v>0</v>
      </c>
      <c r="F166">
        <f>Q!DH566</f>
        <v>-3.0319444443875909E-3</v>
      </c>
      <c r="G166">
        <f>Q!DI566</f>
        <v>0</v>
      </c>
      <c r="H166">
        <f>Q!DJ566</f>
        <v>-2.9665167000000001E-15</v>
      </c>
      <c r="I166">
        <f>Q!DN566</f>
        <v>0</v>
      </c>
      <c r="J166">
        <f>Q!DO566</f>
        <v>0</v>
      </c>
      <c r="K166">
        <f>Q!DP566</f>
        <v>0</v>
      </c>
      <c r="L166" t="str">
        <f>Q!DR566</f>
        <v/>
      </c>
    </row>
    <row r="167" spans="1:12" customFormat="false">
      <c r="A167" t="s">
        <v>371</v>
      </c>
      <c r="B167">
        <f>Q!DD567</f>
        <v>739</v>
      </c>
      <c r="C167">
        <f>Q!DE567</f>
        <v>739</v>
      </c>
      <c r="D167">
        <f>Q!DF567</f>
        <v>739.2</v>
      </c>
      <c r="E167">
        <f>Q!DG567</f>
        <v>741.50058616647129</v>
      </c>
      <c r="F167">
        <f>Q!DH567</f>
        <v>732.69186444444404</v>
      </c>
      <c r="G167">
        <f>Q!DI567</f>
        <v>739.20000000000903</v>
      </c>
      <c r="H167">
        <f>Q!DJ567</f>
        <v>739.20686999999998</v>
      </c>
      <c r="I167">
        <f>Q!DN567</f>
        <v>739.19558892383304</v>
      </c>
      <c r="J167">
        <f>Q!DO567</f>
        <v>739.2</v>
      </c>
      <c r="K167">
        <f>Q!DP567</f>
        <v>739.4</v>
      </c>
      <c r="L167" t="str">
        <f>Q!DR567</f>
        <v/>
      </c>
    </row>
    <row r="168" spans="1:12" customFormat="false">
      <c r="A168" t="s">
        <v>372</v>
      </c>
      <c r="B168">
        <f>Q!DD568</f>
        <v>1</v>
      </c>
      <c r="C168">
        <f>Q!DE568</f>
        <v>0</v>
      </c>
      <c r="D168">
        <f>Q!DF568</f>
        <v>0</v>
      </c>
      <c r="E168">
        <f>Q!DG568</f>
        <v>-2.0515826494724934</v>
      </c>
      <c r="F168">
        <f>Q!DH568</f>
        <v>-0.68365555555465107</v>
      </c>
      <c r="G168">
        <f>Q!DI568</f>
        <v>0</v>
      </c>
      <c r="H168">
        <f>Q!DJ568</f>
        <v>-1.2210000001005028E-2</v>
      </c>
      <c r="I168">
        <f>Q!DN568</f>
        <v>4.3984000985005878E-2</v>
      </c>
      <c r="J168">
        <f>Q!DO568</f>
        <v>0</v>
      </c>
      <c r="K168">
        <f>Q!DP568</f>
        <v>-0.29999999999995453</v>
      </c>
      <c r="L168" t="str">
        <f>Q!DR568</f>
        <v/>
      </c>
    </row>
    <row r="169" spans="1:12" customFormat="false">
      <c r="A169" t="s">
        <v>373</v>
      </c>
      <c r="B169">
        <f>Q!DD569</f>
        <v>0</v>
      </c>
      <c r="C169">
        <f>Q!DE569</f>
        <v>0</v>
      </c>
      <c r="D169">
        <f>Q!DF569</f>
        <v>0</v>
      </c>
      <c r="E169">
        <f>Q!DG569</f>
        <v>0.87924970691676663</v>
      </c>
      <c r="F169">
        <f>Q!DH569</f>
        <v>1.1547688888881567</v>
      </c>
      <c r="G169">
        <f>Q!DI569</f>
        <v>0</v>
      </c>
      <c r="H169">
        <f>Q!DJ569</f>
        <v>-5.480000002989982E-3</v>
      </c>
      <c r="I169">
        <f>Q!DN569</f>
        <v>5.8620167599201523E-3</v>
      </c>
      <c r="J169">
        <f>Q!DO569</f>
        <v>0</v>
      </c>
      <c r="K169">
        <f>Q!DP569</f>
        <v>0.19999999999993179</v>
      </c>
      <c r="L169" t="str">
        <f>Q!DR569</f>
        <v/>
      </c>
    </row>
    <row r="170" spans="1:12" customFormat="false">
      <c r="A170" t="s">
        <v>389</v>
      </c>
      <c r="B170">
        <f>Q!DD570</f>
        <v>1</v>
      </c>
      <c r="C170">
        <f>Q!DE570</f>
        <v>0</v>
      </c>
      <c r="D170">
        <f>Q!DF570</f>
        <v>0</v>
      </c>
      <c r="E170">
        <f>Q!DG570</f>
        <v>-2.6377491207502999</v>
      </c>
      <c r="F170">
        <f>Q!DH570</f>
        <v>0.95110500000055254</v>
      </c>
      <c r="G170">
        <f>Q!DI570</f>
        <v>0</v>
      </c>
      <c r="H170">
        <f>Q!DJ570</f>
        <v>4.6499999959905836E-3</v>
      </c>
      <c r="I170">
        <f>Q!DN570</f>
        <v>0.12010769850894576</v>
      </c>
      <c r="J170">
        <f>Q!DO570</f>
        <v>0</v>
      </c>
      <c r="K170">
        <f>Q!DP570</f>
        <v>0</v>
      </c>
      <c r="L170" t="str">
        <f>Q!DR570</f>
        <v/>
      </c>
    </row>
    <row r="171" spans="1:12" customFormat="false">
      <c r="A171" t="s">
        <v>374</v>
      </c>
      <c r="B171">
        <f>Q!DD571</f>
        <v>2219</v>
      </c>
      <c r="C171">
        <f>Q!DE571</f>
        <v>2218</v>
      </c>
      <c r="D171">
        <f>Q!DF571</f>
        <v>2217.6000000000004</v>
      </c>
      <c r="E171">
        <f>Q!DG571</f>
        <v>2186.4009378663541</v>
      </c>
      <c r="F171">
        <f>Q!DH571</f>
        <v>2211.1663572222224</v>
      </c>
      <c r="G171">
        <f>Q!DI571</f>
        <v>2217.6000000000313</v>
      </c>
      <c r="H171">
        <f>Q!DJ571</f>
        <v>2217.5923699999998</v>
      </c>
      <c r="I171">
        <f>Q!DN571</f>
        <v>2218.2756726169669</v>
      </c>
      <c r="J171">
        <f>Q!DO571</f>
        <v>2217.6000000000004</v>
      </c>
      <c r="K171">
        <f>Q!DP571</f>
        <v>2216.6999999999998</v>
      </c>
      <c r="L171" t="str">
        <f>Q!DR571</f>
        <v/>
      </c>
    </row>
    <row r="172" spans="1:12" customFormat="false">
      <c r="A172" t="s">
        <v>375</v>
      </c>
      <c r="B172">
        <f>Q!DD572</f>
        <v>2218</v>
      </c>
      <c r="C172">
        <f>Q!DE572</f>
        <v>2218</v>
      </c>
      <c r="D172">
        <f>Q!DF572</f>
        <v>2217.6000000000004</v>
      </c>
      <c r="E172">
        <f>Q!DG572</f>
        <v>2189.0386869871045</v>
      </c>
      <c r="F172">
        <f>Q!DH572</f>
        <v>2210.2152522222218</v>
      </c>
      <c r="G172">
        <f>Q!DI572</f>
        <v>2217.6000000000313</v>
      </c>
      <c r="H172">
        <f>Q!DJ572</f>
        <v>2217.5877200000041</v>
      </c>
      <c r="I172">
        <f>Q!DN572</f>
        <v>2218.1555649184579</v>
      </c>
      <c r="J172">
        <f>Q!DO572</f>
        <v>2217.6000000000004</v>
      </c>
      <c r="K172">
        <f>Q!DP572</f>
        <v>2216.6999999999998</v>
      </c>
      <c r="L172" t="str">
        <f>Q!DR572</f>
        <v/>
      </c>
    </row>
    <row r="173" spans="1:12" customFormat="false">
      <c r="A173" t="s">
        <v>376</v>
      </c>
      <c r="B173">
        <f>Q!DD573</f>
        <v>1</v>
      </c>
      <c r="C173">
        <f>Q!DE573</f>
        <v>0</v>
      </c>
      <c r="D173">
        <f>Q!DF573</f>
        <v>0</v>
      </c>
      <c r="E173">
        <f>Q!DG573</f>
        <v>2.0515826494724934</v>
      </c>
      <c r="F173">
        <f>Q!DH573</f>
        <v>2.1265013888887552</v>
      </c>
      <c r="G173">
        <f>Q!DI573</f>
        <v>0</v>
      </c>
      <c r="H173">
        <f>Q!DJ573</f>
        <v>2.0220000000335858E-2</v>
      </c>
      <c r="I173">
        <f>Q!DN573</f>
        <v>5.1108982500409184E-2</v>
      </c>
      <c r="J173">
        <f>Q!DO573</f>
        <v>0</v>
      </c>
      <c r="K173">
        <f>Q!DP573</f>
        <v>9.9999999999909051E-2</v>
      </c>
      <c r="L173" t="str">
        <f>Q!DR573</f>
        <v/>
      </c>
    </row>
    <row r="174" spans="1:12" customFormat="false">
      <c r="A174" t="s">
        <v>377</v>
      </c>
      <c r="B174">
        <f>Q!DD574</f>
        <v>-2588</v>
      </c>
      <c r="C174">
        <f>Q!DE574</f>
        <v>-2587</v>
      </c>
      <c r="D174">
        <f>Q!DF574</f>
        <v>-2587.2000000000003</v>
      </c>
      <c r="E174">
        <f>Q!DG574</f>
        <v>-2561.5474794841734</v>
      </c>
      <c r="F174">
        <f>Q!DH574</f>
        <v>-2575.9254986111109</v>
      </c>
      <c r="G174">
        <f>Q!DI574</f>
        <v>-2587.2000000000353</v>
      </c>
      <c r="H174">
        <f>Q!DJ574</f>
        <v>-2587.1523939999997</v>
      </c>
      <c r="I174">
        <f>Q!DN574</f>
        <v>-2587.7556936014189</v>
      </c>
      <c r="J174">
        <f>Q!DO574</f>
        <v>-2587.2000000000003</v>
      </c>
      <c r="K174">
        <f>Q!DP574</f>
        <v>-2586.2999999999997</v>
      </c>
      <c r="L174" t="str">
        <f>Q!DR574</f>
        <v/>
      </c>
    </row>
    <row r="175" spans="1:12" customFormat="false">
      <c r="A175" t="s">
        <v>378</v>
      </c>
      <c r="B175">
        <f>Q!DD575</f>
        <v>370</v>
      </c>
      <c r="C175">
        <f>Q!DE575</f>
        <v>370</v>
      </c>
      <c r="D175">
        <f>Q!DF575</f>
        <v>369.6</v>
      </c>
      <c r="E175">
        <f>Q!DG575</f>
        <v>366.35404454865181</v>
      </c>
      <c r="F175">
        <f>Q!DH575</f>
        <v>367.93575499999997</v>
      </c>
      <c r="G175">
        <f>Q!DI575</f>
        <v>369.60000000000502</v>
      </c>
      <c r="H175">
        <f>Q!DJ575</f>
        <v>369.64684599999998</v>
      </c>
      <c r="I175">
        <f>Q!DN575</f>
        <v>369.715567939381</v>
      </c>
      <c r="J175">
        <f>Q!DO575</f>
        <v>369.6</v>
      </c>
      <c r="K175">
        <f>Q!DP575</f>
        <v>369.8</v>
      </c>
      <c r="L175" t="str">
        <f>Q!DR575</f>
        <v/>
      </c>
    </row>
    <row r="176" spans="1:12" customFormat="false">
      <c r="A176" t="s">
        <v>379</v>
      </c>
      <c r="B176">
        <f>Q!DD576</f>
        <v>0</v>
      </c>
      <c r="C176">
        <f>Q!DE576</f>
        <v>0</v>
      </c>
      <c r="D176">
        <f>Q!DF576</f>
        <v>0</v>
      </c>
      <c r="E176">
        <f>Q!DG576</f>
        <v>0.2930832356389601</v>
      </c>
      <c r="F176">
        <f>Q!DH576</f>
        <v>0.20913805555557019</v>
      </c>
      <c r="G176">
        <f>Q!DI576</f>
        <v>0</v>
      </c>
      <c r="H176">
        <f>Q!DJ576</f>
        <v>-4.1346000000999084E-2</v>
      </c>
      <c r="I176">
        <f>Q!DN576</f>
        <v>1.3833354195014635E-2</v>
      </c>
      <c r="J176">
        <f>Q!DO576</f>
        <v>0</v>
      </c>
      <c r="K176">
        <f>Q!DP576</f>
        <v>-0.19999999999998863</v>
      </c>
      <c r="L176" t="str">
        <f>Q!DR576</f>
        <v/>
      </c>
    </row>
    <row r="177" spans="1:12" customFormat="false">
      <c r="A177" t="s">
        <v>380</v>
      </c>
      <c r="B177">
        <f>Q!DD577</f>
        <v>-2589</v>
      </c>
      <c r="C177">
        <f>Q!DE577</f>
        <v>-2587</v>
      </c>
      <c r="D177">
        <f>Q!DF577</f>
        <v>-2587.2000000000003</v>
      </c>
      <c r="E177">
        <f>Q!DG577</f>
        <v>-2563.3059788980072</v>
      </c>
      <c r="F177">
        <f>Q!DH577</f>
        <v>-2577.8428619444439</v>
      </c>
      <c r="G177">
        <f>Q!DI577</f>
        <v>-2587.2000000000353</v>
      </c>
      <c r="H177">
        <f>Q!DJ577</f>
        <v>-2587.213960000001</v>
      </c>
      <c r="I177">
        <f>Q!DN577</f>
        <v>-2587.7929692297243</v>
      </c>
      <c r="J177">
        <f>Q!DO577</f>
        <v>-2587.2000000000003</v>
      </c>
      <c r="K177">
        <f>Q!DP577</f>
        <v>-2586.6</v>
      </c>
      <c r="L177" t="str">
        <f>Q!DR577</f>
        <v/>
      </c>
    </row>
    <row r="178" spans="1:12" customFormat="false">
      <c r="A178" t="s">
        <v>381</v>
      </c>
      <c r="B178">
        <f>Q!DD578</f>
        <v>370</v>
      </c>
      <c r="C178">
        <f>Q!DE578</f>
        <v>370</v>
      </c>
      <c r="D178">
        <f>Q!DF578</f>
        <v>369.6</v>
      </c>
      <c r="E178">
        <f>Q!DG578</f>
        <v>366.64712778429077</v>
      </c>
      <c r="F178">
        <f>Q!DH578</f>
        <v>368.14477611111113</v>
      </c>
      <c r="G178">
        <f>Q!DI578</f>
        <v>369.60000000000502</v>
      </c>
      <c r="H178">
        <f>Q!DJ578</f>
        <v>369.60549999999893</v>
      </c>
      <c r="I178">
        <f>Q!DN578</f>
        <v>369.72940129357602</v>
      </c>
      <c r="J178">
        <f>Q!DO578</f>
        <v>369.6</v>
      </c>
      <c r="K178">
        <f>Q!DP578</f>
        <v>369.6</v>
      </c>
      <c r="L178" t="str">
        <f>Q!DR578</f>
        <v/>
      </c>
    </row>
    <row r="179" spans="1:12" customFormat="false">
      <c r="A179" t="s">
        <v>382</v>
      </c>
      <c r="B179">
        <f>Q!DD579</f>
        <v>1222</v>
      </c>
      <c r="C179">
        <f>Q!DE579</f>
        <v>1221</v>
      </c>
      <c r="D179">
        <f>Q!DF579</f>
        <v>1221</v>
      </c>
      <c r="E179">
        <f>Q!DG579</f>
        <v>1219.2262602579133</v>
      </c>
      <c r="F179">
        <f>Q!DH579</f>
        <v>1210.2162561111122</v>
      </c>
      <c r="G179">
        <f>Q!DI579</f>
        <v>1221.0239999999999</v>
      </c>
      <c r="H179">
        <f>Q!DJ579</f>
        <v>1221.0239999999999</v>
      </c>
      <c r="I179">
        <f>Q!DN579</f>
        <v>1221.1062621497899</v>
      </c>
      <c r="J179">
        <f>Q!DO579</f>
        <v>1221</v>
      </c>
      <c r="K179">
        <f>Q!DP579</f>
        <v>1221</v>
      </c>
      <c r="L179" t="str">
        <f>Q!DR579</f>
        <v/>
      </c>
    </row>
    <row r="180" spans="1:1" customFormat="false">
      <c r="A180" t="str">
        <f>Q!DC580</f>
        <v>results5-3.xls q:db491..dq580; 10/15/02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8" enableFormatConditionsCalculation="false"/>
  <dimension ref="A6:L76"/>
  <sheetViews>
    <sheetView workbookViewId="0">
      <selection activeCell="B7" sqref="B7"/>
    </sheetView>
  </sheetViews>
  <sheetFormatPr baseColWidth="10" defaultColWidth="8.7109375" defaultRowHeight="15"/>
  <cols>
    <col min="1" max="1" width="27" customWidth="1"/>
  </cols>
  <sheetData>
    <row r="6" spans="1:1" customFormat="false">
      <c r="A6" t="str">
        <f>Q!BD233</f>
        <v>Indoor Drybulb Temperature: Mean and (Max-Min)/Mean</v>
      </c>
    </row>
    <row r="7" spans="1:1" customFormat="false">
      <c r="A7" t="str">
        <f>Q!BD234</f>
        <v>Mean IDB (°C)</v>
      </c>
    </row>
    <row r="8" spans="2:12" customFormat="false">
      <c r="B8" t="str">
        <f>Q!BE235</f>
        <v>CA-SIS</v>
      </c>
      <c r="C8" t="str">
        <f>Q!BF235</f>
        <v>CLM2000</v>
      </c>
      <c r="D8" t="str">
        <f>Q!BG235</f>
        <v>DOE21E</v>
      </c>
      <c r="E8" t="str">
        <f>Q!BH235</f>
        <v>DOE21E</v>
      </c>
      <c r="F8" t="str">
        <f>Q!BI235</f>
        <v>E+</v>
      </c>
      <c r="G8" t="str">
        <f>Q!BJ235</f>
        <v>TRN-id</v>
      </c>
      <c r="H8" t="str">
        <f>Q!BK235</f>
        <v>TRN-re</v>
      </c>
      <c r="J8" t="str">
        <f>Q!BP235</f>
        <v>Analytical</v>
      </c>
      <c r="L8" t="str">
        <f>YourData!$F$2</f>
        <v>Tested Program V1.2.3</v>
      </c>
    </row>
    <row r="9" spans="2:12" customFormat="false">
      <c r="B9" t="s">
        <v>829</v>
      </c>
      <c r="C9" t="s">
        <v>187</v>
      </c>
      <c r="D9" t="s">
        <v>189</v>
      </c>
      <c r="E9" t="s">
        <v>188</v>
      </c>
      <c r="F9" t="s">
        <v>387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 customFormat="false">
      <c r="A10" t="s">
        <v>365</v>
      </c>
      <c r="B10">
        <f>Q!BE237</f>
        <v>22.2</v>
      </c>
      <c r="C10">
        <f>Q!BF237</f>
        <v>22.2</v>
      </c>
      <c r="D10">
        <f>Q!BG237</f>
        <v>22.3</v>
      </c>
      <c r="E10">
        <f>Q!BH237</f>
        <v>22.333333333333336</v>
      </c>
      <c r="F10">
        <f>Q!BI237</f>
        <v>22.199912232142839</v>
      </c>
      <c r="G10">
        <f>Q!BJ237</f>
        <v>22.200000000000301</v>
      </c>
      <c r="H10">
        <f>Q!BK237</f>
        <v>22.6345999999998</v>
      </c>
      <c r="I10">
        <f>Q!BO237</f>
        <v>22.2</v>
      </c>
      <c r="J10">
        <f>Q!BP237</f>
        <v>22.2</v>
      </c>
      <c r="K10">
        <f>Q!BQ237</f>
        <v>22.216000000000001</v>
      </c>
      <c r="L10" t="str">
        <f>Q!BS237</f>
        <v/>
      </c>
    </row>
    <row r="11" spans="1:12" customFormat="false">
      <c r="A11" t="s">
        <v>352</v>
      </c>
      <c r="B11">
        <f>Q!BE238</f>
        <v>22.2</v>
      </c>
      <c r="C11">
        <f>Q!BF238</f>
        <v>22.2</v>
      </c>
      <c r="D11">
        <f>Q!BG238</f>
        <v>22.3</v>
      </c>
      <c r="E11">
        <f>Q!BH238</f>
        <v>22.277777777777775</v>
      </c>
      <c r="F11">
        <f>Q!BI238</f>
        <v>22.199883229166648</v>
      </c>
      <c r="G11">
        <f>Q!BJ238</f>
        <v>22.200000000000301</v>
      </c>
      <c r="H11">
        <f>Q!BK238</f>
        <v>22.524170535714301</v>
      </c>
      <c r="I11">
        <f>Q!BO238</f>
        <v>22.2</v>
      </c>
      <c r="J11">
        <f>Q!BP238</f>
        <v>22.2</v>
      </c>
      <c r="K11">
        <f>Q!BQ238</f>
        <v>22.213999999999999</v>
      </c>
      <c r="L11" t="str">
        <f>Q!BS238</f>
        <v/>
      </c>
    </row>
    <row r="12" spans="1:12" customFormat="false">
      <c r="A12" t="s">
        <v>353</v>
      </c>
      <c r="B12">
        <f>Q!BE239</f>
        <v>26.7</v>
      </c>
      <c r="C12">
        <f>Q!BF239</f>
        <v>26.7</v>
      </c>
      <c r="D12">
        <f>Q!BG239</f>
        <v>26.8</v>
      </c>
      <c r="E12">
        <f>Q!BH239</f>
        <v>26.722222222222218</v>
      </c>
      <c r="F12">
        <f>Q!BI239</f>
        <v>26.700000580357038</v>
      </c>
      <c r="G12">
        <f>Q!BJ239</f>
        <v>26.700000000000301</v>
      </c>
      <c r="H12">
        <f>Q!BK239</f>
        <v>27.078487500000001</v>
      </c>
      <c r="I12">
        <f>Q!BO239</f>
        <v>26.7</v>
      </c>
      <c r="J12">
        <f>Q!BP239</f>
        <v>26.7</v>
      </c>
      <c r="K12">
        <f>Q!BQ239</f>
        <v>26.712</v>
      </c>
      <c r="L12" t="str">
        <f>Q!BS239</f>
        <v/>
      </c>
    </row>
    <row r="13" spans="1:12" customFormat="false">
      <c r="A13" t="s">
        <v>354</v>
      </c>
      <c r="B13">
        <f>Q!BE240</f>
        <v>22.2</v>
      </c>
      <c r="C13">
        <f>Q!BF240</f>
        <v>22.2</v>
      </c>
      <c r="D13">
        <f>Q!BG240</f>
        <v>22.1</v>
      </c>
      <c r="E13">
        <f>Q!BH240</f>
        <v>22.111111111111111</v>
      </c>
      <c r="F13">
        <f>Q!BI240</f>
        <v>22.199994613095036</v>
      </c>
      <c r="G13">
        <f>Q!BJ240</f>
        <v>22.200000000000301</v>
      </c>
      <c r="H13">
        <f>Q!BK240</f>
        <v>21.6377203869048</v>
      </c>
      <c r="I13">
        <f>Q!BO240</f>
        <v>22.2</v>
      </c>
      <c r="J13">
        <f>Q!BP240</f>
        <v>22.2</v>
      </c>
      <c r="K13">
        <f>Q!BQ240</f>
        <v>22.187000000000001</v>
      </c>
      <c r="L13" t="str">
        <f>Q!BS240</f>
        <v/>
      </c>
    </row>
    <row r="14" spans="1:12" customFormat="false">
      <c r="A14" t="s">
        <v>355</v>
      </c>
      <c r="B14">
        <f>Q!BE241</f>
        <v>22.2</v>
      </c>
      <c r="C14">
        <f>Q!BF241</f>
        <v>22.2</v>
      </c>
      <c r="D14">
        <f>Q!BG241</f>
        <v>22.1</v>
      </c>
      <c r="E14">
        <f>Q!BH241</f>
        <v>22.111111111111111</v>
      </c>
      <c r="F14">
        <f>Q!BI241</f>
        <v>22.199991116071164</v>
      </c>
      <c r="G14">
        <f>Q!BJ241</f>
        <v>22.200000000000301</v>
      </c>
      <c r="H14">
        <f>Q!BK241</f>
        <v>21.509655059523801</v>
      </c>
      <c r="I14">
        <f>Q!BO241</f>
        <v>22.2</v>
      </c>
      <c r="J14">
        <f>Q!BP241</f>
        <v>22.2</v>
      </c>
      <c r="K14">
        <f>Q!BQ241</f>
        <v>22.184999999999999</v>
      </c>
      <c r="L14" t="str">
        <f>Q!BS241</f>
        <v/>
      </c>
    </row>
    <row r="15" spans="1:12" customFormat="false">
      <c r="A15" s="37" t="s">
        <v>356</v>
      </c>
      <c r="B15">
        <f>Q!BE242</f>
        <v>22.2</v>
      </c>
      <c r="C15">
        <f>Q!BF242</f>
        <v>22.2</v>
      </c>
      <c r="D15">
        <f>Q!BG242</f>
        <v>22.3</v>
      </c>
      <c r="E15">
        <f>Q!BH242</f>
        <v>22.333333333333336</v>
      </c>
      <c r="F15">
        <f>Q!BI242</f>
        <v>22.199889985119036</v>
      </c>
      <c r="G15">
        <f>Q!BJ242</f>
        <v>22.200000000000301</v>
      </c>
      <c r="H15">
        <f>Q!BK242</f>
        <v>22.677145089285698</v>
      </c>
      <c r="I15">
        <f>Q!BO242</f>
        <v>22.2</v>
      </c>
      <c r="J15">
        <f>Q!BP242</f>
        <v>22.2</v>
      </c>
      <c r="K15">
        <f>Q!BQ242</f>
        <v>22.216000000000001</v>
      </c>
      <c r="L15" t="str">
        <f>Q!BS242</f>
        <v/>
      </c>
    </row>
    <row r="16" spans="1:12" customFormat="false">
      <c r="A16" s="37" t="s">
        <v>357</v>
      </c>
      <c r="B16">
        <f>Q!BE243</f>
        <v>26.7</v>
      </c>
      <c r="C16">
        <f>Q!BF243</f>
        <v>26.7</v>
      </c>
      <c r="D16">
        <f>Q!BG243</f>
        <v>26.8</v>
      </c>
      <c r="E16">
        <f>Q!BH243</f>
        <v>26.722222222222218</v>
      </c>
      <c r="F16">
        <f>Q!BI243</f>
        <v>26.699895952380942</v>
      </c>
      <c r="G16">
        <f>Q!BJ243</f>
        <v>26.700000000000301</v>
      </c>
      <c r="H16">
        <f>Q!BK243</f>
        <v>26.994762202381001</v>
      </c>
      <c r="I16">
        <f>Q!BO243</f>
        <v>26.7</v>
      </c>
      <c r="J16">
        <f>Q!BP243</f>
        <v>26.7</v>
      </c>
      <c r="K16">
        <f>Q!BQ243</f>
        <v>26.713999999999999</v>
      </c>
      <c r="L16" t="str">
        <f>Q!BS243</f>
        <v/>
      </c>
    </row>
    <row r="17" spans="1:12" customFormat="false">
      <c r="A17" t="s">
        <v>358</v>
      </c>
      <c r="B17">
        <f>Q!BE244</f>
        <v>23.3</v>
      </c>
      <c r="C17">
        <f>Q!BF244</f>
        <v>23.3</v>
      </c>
      <c r="D17">
        <f>Q!BG244</f>
        <v>23.4</v>
      </c>
      <c r="E17">
        <f>Q!BH244</f>
        <v>23.444444444444446</v>
      </c>
      <c r="F17">
        <f>Q!BI244</f>
        <v>23.29988340773809</v>
      </c>
      <c r="G17">
        <f>Q!BJ244</f>
        <v>23.299999999999699</v>
      </c>
      <c r="H17">
        <f>Q!BK244</f>
        <v>23.7804913690475</v>
      </c>
      <c r="I17">
        <f>Q!BO244</f>
        <v>23.3</v>
      </c>
      <c r="J17">
        <f>Q!BP244</f>
        <v>23.3</v>
      </c>
      <c r="K17">
        <f>Q!BQ244</f>
        <v>23.317</v>
      </c>
      <c r="L17" t="str">
        <f>Q!BS244</f>
        <v/>
      </c>
    </row>
    <row r="18" spans="1:12" customFormat="false">
      <c r="A18" t="s">
        <v>359</v>
      </c>
      <c r="B18">
        <f>Q!BE245</f>
        <v>22.2</v>
      </c>
      <c r="C18">
        <f>Q!BF245</f>
        <v>22.2</v>
      </c>
      <c r="D18">
        <f>Q!BG245</f>
        <v>22.2</v>
      </c>
      <c r="E18">
        <f>Q!BH245</f>
        <v>22.222222222222221</v>
      </c>
      <c r="F18">
        <f>Q!BI245</f>
        <v>22.199949702380938</v>
      </c>
      <c r="G18">
        <f>Q!BJ245</f>
        <v>22.200000000000301</v>
      </c>
      <c r="H18">
        <f>Q!BK245</f>
        <v>22.116867708333402</v>
      </c>
      <c r="I18">
        <f>Q!BO245</f>
        <v>22.2</v>
      </c>
      <c r="J18">
        <f>Q!BP245</f>
        <v>22.2</v>
      </c>
      <c r="K18">
        <f>Q!BQ245</f>
        <v>22.199000000000002</v>
      </c>
      <c r="L18" t="str">
        <f>Q!BS245</f>
        <v/>
      </c>
    </row>
    <row r="19" spans="1:12" customFormat="false">
      <c r="A19" t="s">
        <v>360</v>
      </c>
      <c r="B19">
        <f>Q!BE246</f>
        <v>22.2</v>
      </c>
      <c r="C19">
        <f>Q!BF246</f>
        <v>22.2</v>
      </c>
      <c r="D19">
        <f>Q!BG246</f>
        <v>22.3</v>
      </c>
      <c r="E19">
        <f>Q!BH246</f>
        <v>22.277777777777775</v>
      </c>
      <c r="F19">
        <f>Q!BI246</f>
        <v>22.199960104166649</v>
      </c>
      <c r="G19">
        <f>Q!BJ246</f>
        <v>22.200000000000301</v>
      </c>
      <c r="H19">
        <f>Q!BK246</f>
        <v>22.3343773809524</v>
      </c>
      <c r="I19">
        <f>Q!BO246</f>
        <v>22.2</v>
      </c>
      <c r="J19">
        <f>Q!BP246</f>
        <v>22.2</v>
      </c>
      <c r="K19">
        <f>Q!BQ246</f>
        <v>22.204999999999998</v>
      </c>
      <c r="L19" t="str">
        <f>Q!BS246</f>
        <v/>
      </c>
    </row>
    <row r="20" spans="1:12" customFormat="false">
      <c r="A20" t="s">
        <v>361</v>
      </c>
      <c r="B20">
        <f>Q!BE247</f>
        <v>22.2</v>
      </c>
      <c r="C20">
        <f>Q!BF247</f>
        <v>22.2</v>
      </c>
      <c r="D20">
        <f>Q!BG247</f>
        <v>22.3</v>
      </c>
      <c r="E20">
        <f>Q!BH247</f>
        <v>22.333333333333336</v>
      </c>
      <c r="F20">
        <f>Q!BI247</f>
        <v>22.199975148809504</v>
      </c>
      <c r="G20">
        <f>Q!BJ247</f>
        <v>22.200000000000301</v>
      </c>
      <c r="H20">
        <f>Q!BK247</f>
        <v>22.368166517857201</v>
      </c>
      <c r="I20">
        <f>Q!BO247</f>
        <v>22.2</v>
      </c>
      <c r="J20">
        <f>Q!BP247</f>
        <v>22.2</v>
      </c>
      <c r="K20">
        <f>Q!BQ247</f>
        <v>22.206</v>
      </c>
      <c r="L20" t="str">
        <f>Q!BS247</f>
        <v/>
      </c>
    </row>
    <row r="21" spans="1:12" customFormat="false">
      <c r="A21" t="s">
        <v>362</v>
      </c>
      <c r="B21">
        <f>Q!BE248</f>
        <v>22.2</v>
      </c>
      <c r="C21">
        <f>Q!BF248</f>
        <v>22.2</v>
      </c>
      <c r="D21">
        <f>Q!BG248</f>
        <v>22.1</v>
      </c>
      <c r="E21">
        <f>Q!BH248</f>
        <v>22.111111111111111</v>
      </c>
      <c r="F21">
        <f>Q!BI248</f>
        <v>22.19999465773812</v>
      </c>
      <c r="G21">
        <f>Q!BJ248</f>
        <v>22.200000000000301</v>
      </c>
      <c r="H21">
        <f>Q!BK248</f>
        <v>21.946915178571398</v>
      </c>
      <c r="I21">
        <f>Q!BO248</f>
        <v>22.2</v>
      </c>
      <c r="J21">
        <f>Q!BP248</f>
        <v>22.2</v>
      </c>
      <c r="K21">
        <f>Q!BQ248</f>
        <v>22.193999999999999</v>
      </c>
      <c r="L21" t="str">
        <f>Q!BS248</f>
        <v/>
      </c>
    </row>
    <row r="22" spans="1:12" customFormat="false">
      <c r="A22" t="s">
        <v>363</v>
      </c>
      <c r="B22">
        <f>Q!BE249</f>
        <v>22.2</v>
      </c>
      <c r="C22">
        <f>Q!BF249</f>
        <v>22.2</v>
      </c>
      <c r="D22">
        <f>Q!BG249</f>
        <v>22.1</v>
      </c>
      <c r="E22">
        <f>Q!BH249</f>
        <v>22.111111111111111</v>
      </c>
      <c r="F22">
        <f>Q!BI249</f>
        <v>22.199996636904753</v>
      </c>
      <c r="G22">
        <f>Q!BJ249</f>
        <v>22.200000000000301</v>
      </c>
      <c r="H22">
        <f>Q!BK249</f>
        <v>22.0112748511904</v>
      </c>
      <c r="I22">
        <f>Q!BO249</f>
        <v>22.2</v>
      </c>
      <c r="J22">
        <f>Q!BP249</f>
        <v>22.2</v>
      </c>
      <c r="K22">
        <f>Q!BQ249</f>
        <v>22.195</v>
      </c>
      <c r="L22" t="str">
        <f>Q!BS249</f>
        <v/>
      </c>
    </row>
    <row r="23" spans="1:12" customFormat="false">
      <c r="A23" t="s">
        <v>364</v>
      </c>
      <c r="B23">
        <f>Q!BE250</f>
        <v>26.7</v>
      </c>
      <c r="C23">
        <f>Q!BF250</f>
        <v>26.7</v>
      </c>
      <c r="D23">
        <f>Q!BG250</f>
        <v>26.8</v>
      </c>
      <c r="E23">
        <f>Q!BH250</f>
        <v>26.777777777777779</v>
      </c>
      <c r="F23">
        <f>Q!BI250</f>
        <v>26.699872470238098</v>
      </c>
      <c r="G23">
        <f>Q!BJ250</f>
        <v>26.7338999999997</v>
      </c>
      <c r="H23">
        <f>Q!BK250</f>
        <v>26.7338999999997</v>
      </c>
      <c r="I23">
        <f>Q!BO250</f>
        <v>26.7</v>
      </c>
      <c r="J23">
        <f>Q!BP250</f>
        <v>26.7</v>
      </c>
      <c r="K23">
        <f>Q!BQ250</f>
        <v>26.713000000000001</v>
      </c>
      <c r="L23" t="str">
        <f>Q!BS250</f>
        <v/>
      </c>
    </row>
    <row r="24" spans="1:1" customFormat="false">
      <c r="A24" t="str">
        <f>Q!BD251</f>
        <v>(Max - Min)/Mean IDB (°C)</v>
      </c>
    </row>
    <row r="25" spans="2:12" customFormat="false">
      <c r="B25" t="str">
        <f>Q!BE252</f>
        <v>CA-SIS</v>
      </c>
      <c r="C25" t="str">
        <f>Q!BF252</f>
        <v>CLM2000</v>
      </c>
      <c r="D25" t="str">
        <f>Q!BG252</f>
        <v>DOE21E</v>
      </c>
      <c r="E25" t="str">
        <f>Q!BH252</f>
        <v>DOE21E</v>
      </c>
      <c r="F25" t="str">
        <f>Q!BI252</f>
        <v>E+</v>
      </c>
      <c r="G25" t="str">
        <f>Q!BJ252</f>
        <v>TRN-id</v>
      </c>
      <c r="H25" t="str">
        <f>Q!BK252</f>
        <v>TRN-re</v>
      </c>
      <c r="J25" t="str">
        <f>Q!BP252</f>
        <v>Analytical</v>
      </c>
      <c r="L25" t="str">
        <f>YourData!$F$2</f>
        <v>Tested Program V1.2.3</v>
      </c>
    </row>
    <row r="26" spans="2:12" customFormat="false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 customFormat="false">
      <c r="A27" t="s">
        <v>365</v>
      </c>
      <c r="B27">
        <f>Q!BE254</f>
        <v>0</v>
      </c>
      <c r="C27">
        <f>Q!BF254</f>
        <v>0</v>
      </c>
      <c r="D27">
        <f>Q!BG254</f>
        <v>0</v>
      </c>
      <c r="E27">
        <f>Q!BH254</f>
        <v>0</v>
      </c>
      <c r="F27">
        <f>Q!BI254</f>
        <v>1.936944594651789E-5</v>
      </c>
      <c r="G27">
        <f>Q!BJ254</f>
        <v>0</v>
      </c>
      <c r="H27">
        <f>Q!BK254</f>
        <v>4.9481766852518309E-2</v>
      </c>
      <c r="I27">
        <f>Q!BO254</f>
        <v>0</v>
      </c>
      <c r="J27" t="str">
        <f>Q!BP254</f>
        <v/>
      </c>
      <c r="K27">
        <f>Q!BQ254</f>
        <v>1.7104789341015599E-3</v>
      </c>
      <c r="L27" t="str">
        <f>Q!BS254</f>
        <v/>
      </c>
    </row>
    <row r="28" spans="1:12" customFormat="false">
      <c r="A28" t="s">
        <v>352</v>
      </c>
      <c r="B28">
        <f>Q!BE255</f>
        <v>0</v>
      </c>
      <c r="C28">
        <f>Q!BF255</f>
        <v>0</v>
      </c>
      <c r="D28">
        <f>Q!BG255</f>
        <v>0</v>
      </c>
      <c r="E28">
        <f>Q!BH255</f>
        <v>0</v>
      </c>
      <c r="F28">
        <f>Q!BI255</f>
        <v>2.4324452269544267E-5</v>
      </c>
      <c r="G28">
        <f>Q!BJ255</f>
        <v>0</v>
      </c>
      <c r="H28">
        <f>Q!BK255</f>
        <v>4.7948491523252826E-2</v>
      </c>
      <c r="I28">
        <f>Q!BO255</f>
        <v>0</v>
      </c>
      <c r="J28" t="str">
        <f>Q!BP255</f>
        <v/>
      </c>
      <c r="K28">
        <f>Q!BQ255</f>
        <v>1.8906995588366814E-3</v>
      </c>
      <c r="L28" t="str">
        <f>Q!BS255</f>
        <v/>
      </c>
    </row>
    <row r="29" spans="1:12" customFormat="false">
      <c r="A29" t="s">
        <v>353</v>
      </c>
      <c r="B29">
        <f>Q!BE256</f>
        <v>0</v>
      </c>
      <c r="C29">
        <f>Q!BF256</f>
        <v>0</v>
      </c>
      <c r="D29">
        <f>Q!BG256</f>
        <v>0</v>
      </c>
      <c r="E29">
        <f>Q!BH256</f>
        <v>0</v>
      </c>
      <c r="F29">
        <f>Q!BI256</f>
        <v>1.4232209428466741E-5</v>
      </c>
      <c r="G29">
        <f>Q!BJ256</f>
        <v>0</v>
      </c>
      <c r="H29">
        <f>Q!BK256</f>
        <v>7.7183040596340541E-2</v>
      </c>
      <c r="I29">
        <f>Q!BO256</f>
        <v>0</v>
      </c>
      <c r="J29" t="str">
        <f>Q!BP256</f>
        <v/>
      </c>
      <c r="K29">
        <f>Q!BQ256</f>
        <v>1.7220724767894346E-3</v>
      </c>
      <c r="L29" t="str">
        <f>Q!BS256</f>
        <v/>
      </c>
    </row>
    <row r="30" spans="1:12" customFormat="false">
      <c r="A30" t="s">
        <v>354</v>
      </c>
      <c r="B30">
        <f>Q!BE257</f>
        <v>0</v>
      </c>
      <c r="C30">
        <f>Q!BF257</f>
        <v>0</v>
      </c>
      <c r="D30">
        <f>Q!BG257</f>
        <v>0</v>
      </c>
      <c r="E30">
        <f>Q!BH257</f>
        <v>0</v>
      </c>
      <c r="F30">
        <f>Q!BI257</f>
        <v>2.252252798683734E-6</v>
      </c>
      <c r="G30">
        <f>Q!BJ257</f>
        <v>0</v>
      </c>
      <c r="H30">
        <f>Q!BK257</f>
        <v>5.6383019014255575E-2</v>
      </c>
      <c r="I30">
        <f>Q!BO257</f>
        <v>0</v>
      </c>
      <c r="J30" t="str">
        <f>Q!BP257</f>
        <v/>
      </c>
      <c r="K30">
        <f>Q!BQ257</f>
        <v>1.3521431468878683E-3</v>
      </c>
      <c r="L30" t="str">
        <f>Q!BS257</f>
        <v/>
      </c>
    </row>
    <row r="31" spans="1:12" customFormat="false">
      <c r="A31" t="s">
        <v>355</v>
      </c>
      <c r="B31">
        <f>Q!BE258</f>
        <v>0</v>
      </c>
      <c r="C31">
        <f>Q!BF258</f>
        <v>0</v>
      </c>
      <c r="D31">
        <f>Q!BG258</f>
        <v>0</v>
      </c>
      <c r="E31">
        <f>Q!BH258</f>
        <v>0</v>
      </c>
      <c r="F31">
        <f>Q!BI258</f>
        <v>1.351351892080104E-6</v>
      </c>
      <c r="G31">
        <f>Q!BJ258</f>
        <v>0</v>
      </c>
      <c r="H31">
        <f>Q!BK258</f>
        <v>6.9271217779955666E-2</v>
      </c>
      <c r="I31">
        <f>Q!BO258</f>
        <v>0</v>
      </c>
      <c r="J31" t="str">
        <f>Q!BP258</f>
        <v/>
      </c>
      <c r="K31">
        <f>Q!BQ258</f>
        <v>1.5325670498085406E-3</v>
      </c>
      <c r="L31" t="str">
        <f>Q!BS258</f>
        <v/>
      </c>
    </row>
    <row r="32" spans="1:12" customFormat="false">
      <c r="A32" s="37" t="s">
        <v>356</v>
      </c>
      <c r="B32">
        <f>Q!BE259</f>
        <v>0</v>
      </c>
      <c r="C32">
        <f>Q!BF259</f>
        <v>0</v>
      </c>
      <c r="D32">
        <f>Q!BG259</f>
        <v>0</v>
      </c>
      <c r="E32">
        <f>Q!BH259</f>
        <v>0</v>
      </c>
      <c r="F32">
        <f>Q!BI259</f>
        <v>2.7027160963605882E-5</v>
      </c>
      <c r="G32">
        <f>Q!BJ259</f>
        <v>0</v>
      </c>
      <c r="H32">
        <f>Q!BK259</f>
        <v>5.3798659187325015E-2</v>
      </c>
      <c r="I32">
        <f>Q!BO259</f>
        <v>0</v>
      </c>
      <c r="J32" t="str">
        <f>Q!BP259</f>
        <v/>
      </c>
      <c r="K32">
        <f>Q!BQ259</f>
        <v>1.7104789341015599E-3</v>
      </c>
      <c r="L32" t="str">
        <f>Q!BS259</f>
        <v/>
      </c>
    </row>
    <row r="33" spans="1:12" customFormat="false">
      <c r="A33" s="37" t="s">
        <v>357</v>
      </c>
      <c r="B33">
        <f>Q!BE260</f>
        <v>0</v>
      </c>
      <c r="C33">
        <f>Q!BF260</f>
        <v>0</v>
      </c>
      <c r="D33">
        <f>Q!BG260</f>
        <v>0</v>
      </c>
      <c r="E33">
        <f>Q!BH260</f>
        <v>0</v>
      </c>
      <c r="F33">
        <f>Q!BI260</f>
        <v>4.2696795599228397E-5</v>
      </c>
      <c r="G33">
        <f>Q!BJ260</f>
        <v>0</v>
      </c>
      <c r="H33">
        <f>Q!BK260</f>
        <v>4.5193952473209488E-2</v>
      </c>
      <c r="I33">
        <f>Q!BO260</f>
        <v>0</v>
      </c>
      <c r="J33" t="str">
        <f>Q!BP260</f>
        <v/>
      </c>
      <c r="K33">
        <f>Q!BQ260</f>
        <v>1.572209328441942E-3</v>
      </c>
      <c r="L33" t="str">
        <f>Q!BS260</f>
        <v/>
      </c>
    </row>
    <row r="34" spans="1:12" customFormat="false">
      <c r="A34" t="s">
        <v>358</v>
      </c>
      <c r="B34">
        <f>Q!BE261</f>
        <v>0</v>
      </c>
      <c r="C34">
        <f>Q!BF261</f>
        <v>0</v>
      </c>
      <c r="D34">
        <f>Q!BG261</f>
        <v>0</v>
      </c>
      <c r="E34">
        <f>Q!BH261</f>
        <v>0</v>
      </c>
      <c r="F34">
        <f>Q!BI261</f>
        <v>4.3777043092763357E-5</v>
      </c>
      <c r="G34">
        <f>Q!BJ261</f>
        <v>0</v>
      </c>
      <c r="H34">
        <f>Q!BK261</f>
        <v>5.1302556413444896E-2</v>
      </c>
      <c r="I34">
        <f>Q!BO261</f>
        <v>0</v>
      </c>
      <c r="J34" t="str">
        <f>Q!BP261</f>
        <v/>
      </c>
      <c r="K34">
        <f>Q!BQ261</f>
        <v>1.5439378993867721E-3</v>
      </c>
      <c r="L34" t="str">
        <f>Q!BS261</f>
        <v/>
      </c>
    </row>
    <row r="35" spans="1:12" customFormat="false">
      <c r="A35" t="s">
        <v>359</v>
      </c>
      <c r="B35">
        <f>Q!BE262</f>
        <v>0</v>
      </c>
      <c r="C35">
        <f>Q!BF262</f>
        <v>0</v>
      </c>
      <c r="D35">
        <f>Q!BG262</f>
        <v>0</v>
      </c>
      <c r="E35">
        <f>Q!BH262</f>
        <v>0</v>
      </c>
      <c r="F35">
        <f>Q!BI262</f>
        <v>2.3423476493095857E-5</v>
      </c>
      <c r="G35">
        <f>Q!BJ262</f>
        <v>0</v>
      </c>
      <c r="H35">
        <f>Q!BK262</f>
        <v>4.9735795073075968E-2</v>
      </c>
      <c r="I35">
        <f>Q!BO262</f>
        <v>0</v>
      </c>
      <c r="J35" t="str">
        <f>Q!BP262</f>
        <v/>
      </c>
      <c r="K35">
        <f>Q!BQ262</f>
        <v>1.3063651515834006E-3</v>
      </c>
      <c r="L35" t="str">
        <f>Q!BS262</f>
        <v/>
      </c>
    </row>
    <row r="36" spans="1:12" customFormat="false">
      <c r="A36" t="s">
        <v>360</v>
      </c>
      <c r="B36">
        <f>Q!BE263</f>
        <v>0</v>
      </c>
      <c r="C36">
        <f>Q!BF263</f>
        <v>0</v>
      </c>
      <c r="D36">
        <f>Q!BG263</f>
        <v>0</v>
      </c>
      <c r="E36">
        <f>Q!BH263</f>
        <v>0</v>
      </c>
      <c r="F36">
        <f>Q!BI263</f>
        <v>2.0270306698266018E-5</v>
      </c>
      <c r="G36">
        <f>Q!BJ263</f>
        <v>0</v>
      </c>
      <c r="H36">
        <f>Q!BK263</f>
        <v>3.4923740505307797E-2</v>
      </c>
      <c r="I36">
        <f>Q!BO263</f>
        <v>0</v>
      </c>
      <c r="J36" t="str">
        <f>Q!BP263</f>
        <v/>
      </c>
      <c r="K36">
        <f>Q!BQ263</f>
        <v>8.1062823688345554E-4</v>
      </c>
      <c r="L36" t="str">
        <f>Q!BS263</f>
        <v/>
      </c>
    </row>
    <row r="37" spans="1:12" customFormat="false">
      <c r="A37" t="s">
        <v>361</v>
      </c>
      <c r="B37">
        <f>Q!BE264</f>
        <v>0</v>
      </c>
      <c r="C37">
        <f>Q!BF264</f>
        <v>0</v>
      </c>
      <c r="D37">
        <f>Q!BG264</f>
        <v>0</v>
      </c>
      <c r="E37">
        <f>Q!BH264</f>
        <v>0</v>
      </c>
      <c r="F37">
        <f>Q!BI264</f>
        <v>1.4864881505032423E-5</v>
      </c>
      <c r="G37">
        <f>Q!BJ264</f>
        <v>0</v>
      </c>
      <c r="H37">
        <f>Q!BK264</f>
        <v>2.1459067716471152E-2</v>
      </c>
      <c r="I37">
        <f>Q!BO264</f>
        <v>0</v>
      </c>
      <c r="J37" t="str">
        <f>Q!BP264</f>
        <v/>
      </c>
      <c r="K37">
        <f>Q!BQ264</f>
        <v>7.2052598396821752E-4</v>
      </c>
      <c r="L37" t="str">
        <f>Q!BS264</f>
        <v/>
      </c>
    </row>
    <row r="38" spans="1:12" customFormat="false">
      <c r="A38" t="s">
        <v>362</v>
      </c>
      <c r="B38">
        <f>Q!BE265</f>
        <v>0</v>
      </c>
      <c r="C38">
        <f>Q!BF265</f>
        <v>0</v>
      </c>
      <c r="D38">
        <f>Q!BG265</f>
        <v>0</v>
      </c>
      <c r="E38">
        <f>Q!BH265</f>
        <v>0</v>
      </c>
      <c r="F38">
        <f>Q!BI265</f>
        <v>4.0540550296382504E-6</v>
      </c>
      <c r="G38">
        <f>Q!BJ265</f>
        <v>0</v>
      </c>
      <c r="H38">
        <f>Q!BK265</f>
        <v>2.8249983879527572E-2</v>
      </c>
      <c r="I38">
        <f>Q!BO265</f>
        <v>0</v>
      </c>
      <c r="J38" t="str">
        <f>Q!BP265</f>
        <v/>
      </c>
      <c r="K38">
        <f>Q!BQ265</f>
        <v>7.2091556276479194E-4</v>
      </c>
      <c r="L38" t="str">
        <f>Q!BS265</f>
        <v/>
      </c>
    </row>
    <row r="39" spans="1:12" customFormat="false">
      <c r="A39" t="s">
        <v>363</v>
      </c>
      <c r="B39">
        <f>Q!BE266</f>
        <v>0</v>
      </c>
      <c r="C39">
        <f>Q!BF266</f>
        <v>0</v>
      </c>
      <c r="D39">
        <f>Q!BG266</f>
        <v>0</v>
      </c>
      <c r="E39">
        <f>Q!BH266</f>
        <v>0</v>
      </c>
      <c r="F39">
        <f>Q!BI266</f>
        <v>4.0540546682125004E-6</v>
      </c>
      <c r="G39">
        <f>Q!BJ266</f>
        <v>0</v>
      </c>
      <c r="H39">
        <f>Q!BK266</f>
        <v>2.271563111997392E-2</v>
      </c>
      <c r="I39">
        <f>Q!BO266</f>
        <v>0</v>
      </c>
      <c r="J39" t="str">
        <f>Q!BP266</f>
        <v/>
      </c>
      <c r="K39">
        <f>Q!BQ266</f>
        <v>6.3077269655340842E-4</v>
      </c>
      <c r="L39" t="str">
        <f>Q!BS266</f>
        <v/>
      </c>
    </row>
    <row r="40" spans="1:12" customFormat="false">
      <c r="A40" t="s">
        <v>364</v>
      </c>
      <c r="B40">
        <f>Q!BE267</f>
        <v>0</v>
      </c>
      <c r="C40">
        <f>Q!BF267</f>
        <v>0</v>
      </c>
      <c r="D40">
        <f>Q!BG267</f>
        <v>0</v>
      </c>
      <c r="E40">
        <f>Q!BH267</f>
        <v>0</v>
      </c>
      <c r="F40">
        <f>Q!BI267</f>
        <v>4.2322299526315919E-5</v>
      </c>
      <c r="G40">
        <f>Q!BJ267</f>
        <v>0</v>
      </c>
      <c r="H40">
        <f>Q!BK267</f>
        <v>0</v>
      </c>
      <c r="I40">
        <f>Q!BO267</f>
        <v>0</v>
      </c>
      <c r="J40" t="str">
        <f>Q!BP267</f>
        <v/>
      </c>
      <c r="K40">
        <f>Q!BQ267</f>
        <v>0</v>
      </c>
      <c r="L40" t="str">
        <f>Q!BS267</f>
        <v/>
      </c>
    </row>
    <row r="42" spans="1:1" customFormat="false">
      <c r="A42" t="str">
        <f>Q!BD269</f>
        <v>Humidity Ratio: Mean and (Max-Min)/Mean</v>
      </c>
    </row>
    <row r="43" spans="1:1" customFormat="false">
      <c r="A43" t="str">
        <f>Q!BD270</f>
        <v>Mean Humidity Ratio</v>
      </c>
    </row>
    <row r="44" spans="2:12" customFormat="false">
      <c r="B44" t="str">
        <f>Q!BE271</f>
        <v>CA-SIS</v>
      </c>
      <c r="C44" t="str">
        <f>Q!BF271</f>
        <v>CLM2000</v>
      </c>
      <c r="D44" t="str">
        <f>Q!BG271</f>
        <v>DOE21E</v>
      </c>
      <c r="E44" t="str">
        <f>Q!BH271</f>
        <v>DOE21E</v>
      </c>
      <c r="F44" t="str">
        <f>Q!BI271</f>
        <v>E+</v>
      </c>
      <c r="G44" t="str">
        <f>Q!BJ271</f>
        <v>TRN-id</v>
      </c>
      <c r="H44" t="str">
        <f>Q!BK271</f>
        <v>TRN-re</v>
      </c>
      <c r="J44" t="str">
        <f>Q!BP271</f>
        <v>Analytical</v>
      </c>
      <c r="L44" t="str">
        <f>YourData!$F$2</f>
        <v>Tested Program V1.2.3</v>
      </c>
    </row>
    <row r="45" spans="2:12" customFormat="false">
      <c r="B45" t="s">
        <v>829</v>
      </c>
      <c r="C45" t="s">
        <v>187</v>
      </c>
      <c r="D45" t="s">
        <v>189</v>
      </c>
      <c r="E45" t="s">
        <v>188</v>
      </c>
      <c r="F45" t="s">
        <v>387</v>
      </c>
      <c r="G45" t="s">
        <v>190</v>
      </c>
      <c r="H45" t="s">
        <v>191</v>
      </c>
      <c r="I45" t="s">
        <v>192</v>
      </c>
      <c r="J45" t="s">
        <v>193</v>
      </c>
      <c r="K45" t="s">
        <v>194</v>
      </c>
      <c r="L45" s="273" t="str">
        <f>YourData!$J$4&amp;"/"&amp;YourData!$J$8</f>
        <v>Tested Prg/Org</v>
      </c>
    </row>
    <row r="46" spans="1:12" customFormat="false">
      <c r="A46" t="s">
        <v>365</v>
      </c>
      <c r="B46">
        <f>Q!BE273</f>
        <v>7.4999999999999997E-3</v>
      </c>
      <c r="C46">
        <f>Q!BF273</f>
        <v>6.9100000000000003E-3</v>
      </c>
      <c r="D46">
        <f>Q!BG273</f>
        <v>7.6E-3</v>
      </c>
      <c r="E46">
        <f>Q!BH273</f>
        <v>7.4000000000000003E-3</v>
      </c>
      <c r="F46">
        <f>Q!BI273</f>
        <v>7.4744623001487803E-3</v>
      </c>
      <c r="G46">
        <f>Q!BJ273</f>
        <v>7.50358999999987E-3</v>
      </c>
      <c r="H46">
        <f>Q!BK273</f>
        <v>7.5088100000000298E-3</v>
      </c>
      <c r="I46">
        <f>Q!BO273</f>
        <v>7.4274392987488001E-3</v>
      </c>
      <c r="J46">
        <f>Q!BP273</f>
        <v>7.3400000000000002E-3</v>
      </c>
      <c r="K46">
        <f>Q!BQ273</f>
        <v>7.339E-3</v>
      </c>
      <c r="L46" t="str">
        <f>Q!BS273</f>
        <v/>
      </c>
    </row>
    <row r="47" spans="1:12" customFormat="false">
      <c r="A47" t="s">
        <v>352</v>
      </c>
      <c r="B47">
        <f>Q!BE274</f>
        <v>6.6E-3</v>
      </c>
      <c r="C47">
        <f>Q!BF274</f>
        <v>6.9199999999999999E-3</v>
      </c>
      <c r="D47">
        <f>Q!BG274</f>
        <v>7.0296100000000004E-3</v>
      </c>
      <c r="E47">
        <f>Q!BH274</f>
        <v>6.4000000000000003E-3</v>
      </c>
      <c r="F47">
        <f>Q!BI274</f>
        <v>6.5834781619047286E-3</v>
      </c>
      <c r="G47">
        <f>Q!BJ274</f>
        <v>6.5938000000000697E-3</v>
      </c>
      <c r="H47">
        <f>Q!BK274</f>
        <v>6.6309200000000696E-3</v>
      </c>
      <c r="I47">
        <f>Q!BO274</f>
        <v>6.5186646369405103E-3</v>
      </c>
      <c r="J47">
        <f>Q!BP274</f>
        <v>6.4000000000000003E-3</v>
      </c>
      <c r="K47">
        <f>Q!BQ274</f>
        <v>6.411E-3</v>
      </c>
      <c r="L47" t="str">
        <f>Q!BS274</f>
        <v/>
      </c>
    </row>
    <row r="48" spans="1:12" customFormat="false">
      <c r="A48" t="s">
        <v>353</v>
      </c>
      <c r="B48">
        <f>Q!BE275</f>
        <v>8.0000000000000002E-3</v>
      </c>
      <c r="C48">
        <f>Q!BF275</f>
        <v>7.0000000000000001E-3</v>
      </c>
      <c r="D48">
        <f>Q!BG275</f>
        <v>7.7999999999999996E-3</v>
      </c>
      <c r="E48">
        <f>Q!BH275</f>
        <v>7.7999999999999996E-3</v>
      </c>
      <c r="F48">
        <f>Q!BI275</f>
        <v>8.0402255875000692E-3</v>
      </c>
      <c r="G48">
        <f>Q!BJ275</f>
        <v>7.9505600000000197E-3</v>
      </c>
      <c r="H48">
        <f>Q!BK275</f>
        <v>7.9517200000000596E-3</v>
      </c>
      <c r="I48">
        <f>Q!BO275</f>
        <v>7.8782829233826502E-3</v>
      </c>
      <c r="J48">
        <f>Q!BP275</f>
        <v>7.8600000000000007E-3</v>
      </c>
      <c r="K48">
        <f>Q!BQ275</f>
        <v>7.8729999999999998E-3</v>
      </c>
      <c r="L48" t="str">
        <f>Q!BS275</f>
        <v/>
      </c>
    </row>
    <row r="49" spans="1:12" customFormat="false">
      <c r="A49" t="s">
        <v>354</v>
      </c>
      <c r="B49">
        <f>Q!BE276</f>
        <v>7.4999999999999997E-3</v>
      </c>
      <c r="C49">
        <f>Q!BF276</f>
        <v>6.9100000000000003E-3</v>
      </c>
      <c r="D49">
        <f>Q!BG276</f>
        <v>7.6E-3</v>
      </c>
      <c r="E49">
        <f>Q!BH276</f>
        <v>7.3000000000000001E-3</v>
      </c>
      <c r="F49">
        <f>Q!BI276</f>
        <v>7.4768822944939872E-3</v>
      </c>
      <c r="G49">
        <f>Q!BJ276</f>
        <v>7.50358999999987E-3</v>
      </c>
      <c r="H49">
        <f>Q!BK276</f>
        <v>7.5193800000000104E-3</v>
      </c>
      <c r="I49">
        <f>Q!BO276</f>
        <v>7.4274392987488001E-3</v>
      </c>
      <c r="J49">
        <f>Q!BP276</f>
        <v>7.3400000000000002E-3</v>
      </c>
      <c r="K49">
        <f>Q!BQ276</f>
        <v>7.339E-3</v>
      </c>
      <c r="L49" t="str">
        <f>Q!BS276</f>
        <v/>
      </c>
    </row>
    <row r="50" spans="1:12" customFormat="false">
      <c r="A50" t="s">
        <v>355</v>
      </c>
      <c r="B50">
        <f>Q!BE277</f>
        <v>6.4999999999999997E-3</v>
      </c>
      <c r="C50">
        <f>Q!BF277</f>
        <v>6.9199999999999999E-3</v>
      </c>
      <c r="D50">
        <f>Q!BG277</f>
        <v>7.0601199999999996E-3</v>
      </c>
      <c r="E50">
        <f>Q!BH277</f>
        <v>6.4000000000000003E-3</v>
      </c>
      <c r="F50">
        <f>Q!BI277</f>
        <v>6.5862562791667318E-3</v>
      </c>
      <c r="G50">
        <f>Q!BJ277</f>
        <v>6.5938002678572099E-3</v>
      </c>
      <c r="H50">
        <f>Q!BK277</f>
        <v>6.5940699999999302E-3</v>
      </c>
      <c r="I50">
        <f>Q!BO277</f>
        <v>6.5186646369405103E-3</v>
      </c>
      <c r="J50">
        <f>Q!BP277</f>
        <v>6.4000000000000003E-3</v>
      </c>
      <c r="K50">
        <f>Q!BQ277</f>
        <v>6.4019999999999997E-3</v>
      </c>
      <c r="L50" t="str">
        <f>Q!BS277</f>
        <v/>
      </c>
    </row>
    <row r="51" spans="1:12" customFormat="false">
      <c r="A51" s="37" t="s">
        <v>356</v>
      </c>
      <c r="B51">
        <f>Q!BE278</f>
        <v>8.3000000000000001E-3</v>
      </c>
      <c r="C51">
        <f>Q!BF278</f>
        <v>8.5299999999999994E-3</v>
      </c>
      <c r="D51">
        <f>Q!BG278</f>
        <v>8.2000000000000007E-3</v>
      </c>
      <c r="E51">
        <f>Q!BH278</f>
        <v>8.3000000000000001E-3</v>
      </c>
      <c r="F51">
        <f>Q!BI278</f>
        <v>8.422259210565471E-3</v>
      </c>
      <c r="G51">
        <f>Q!BJ278</f>
        <v>8.3236000000000004E-3</v>
      </c>
      <c r="H51">
        <f>Q!BK278</f>
        <v>8.5152079315476206E-3</v>
      </c>
      <c r="I51">
        <f>Q!BO278</f>
        <v>8.2272349270004295E-3</v>
      </c>
      <c r="J51">
        <f>Q!BP278</f>
        <v>8.2000000000000007E-3</v>
      </c>
      <c r="K51">
        <f>Q!BQ278</f>
        <v>8.2100000000000003E-3</v>
      </c>
      <c r="L51" t="str">
        <f>Q!BS278</f>
        <v/>
      </c>
    </row>
    <row r="52" spans="1:12" customFormat="false">
      <c r="A52" s="37" t="s">
        <v>357</v>
      </c>
      <c r="B52">
        <f>Q!BE279</f>
        <v>1.0200000000000001E-2</v>
      </c>
      <c r="C52">
        <f>Q!BF279</f>
        <v>1.01E-2</v>
      </c>
      <c r="D52">
        <f>Q!BG279</f>
        <v>9.7010399999999993E-3</v>
      </c>
      <c r="E52">
        <f>Q!BH279</f>
        <v>9.9000000000000008E-3</v>
      </c>
      <c r="F52">
        <f>Q!BI279</f>
        <v>1.0277822212797617E-2</v>
      </c>
      <c r="G52">
        <f>Q!BJ279</f>
        <v>1.0069099999999999E-2</v>
      </c>
      <c r="H52">
        <f>Q!BK279</f>
        <v>1.02355619047619E-2</v>
      </c>
      <c r="I52">
        <f>Q!BO279</f>
        <v>9.9689764556742302E-3</v>
      </c>
      <c r="J52">
        <f>Q!BP279</f>
        <v>9.9399999999999992E-3</v>
      </c>
      <c r="K52">
        <f>Q!BQ279</f>
        <v>9.946E-3</v>
      </c>
      <c r="L52" t="str">
        <f>Q!BS279</f>
        <v/>
      </c>
    </row>
    <row r="53" spans="1:12" customFormat="false">
      <c r="A53" t="s">
        <v>358</v>
      </c>
      <c r="B53">
        <f>Q!BE280</f>
        <v>9.2999999999999992E-3</v>
      </c>
      <c r="C53">
        <f>Q!BF280</f>
        <v>9.8499999999999994E-3</v>
      </c>
      <c r="D53">
        <f>Q!BG280</f>
        <v>9.0038700000000006E-3</v>
      </c>
      <c r="E53">
        <f>Q!BH280</f>
        <v>9.1999999999999998E-3</v>
      </c>
      <c r="F53">
        <f>Q!BI280</f>
        <v>9.394808202827374E-3</v>
      </c>
      <c r="G53">
        <f>Q!BJ280</f>
        <v>9.3020700000001101E-3</v>
      </c>
      <c r="H53">
        <f>Q!BK280</f>
        <v>9.5112389285714593E-3</v>
      </c>
      <c r="I53">
        <f>Q!BO280</f>
        <v>9.2694020003592607E-3</v>
      </c>
      <c r="J53">
        <f>Q!BP280</f>
        <v>9.1999999999999998E-3</v>
      </c>
      <c r="K53">
        <f>Q!BQ280</f>
        <v>9.2079999999999992E-3</v>
      </c>
      <c r="L53" t="str">
        <f>Q!BS280</f>
        <v/>
      </c>
    </row>
    <row r="54" spans="1:12" customFormat="false">
      <c r="A54" t="s">
        <v>359</v>
      </c>
      <c r="B54">
        <f>Q!BE281</f>
        <v>1.06E-2</v>
      </c>
      <c r="C54">
        <f>Q!BF281</f>
        <v>1.0699999999999999E-2</v>
      </c>
      <c r="D54">
        <f>Q!BG281</f>
        <v>1.049435E-2</v>
      </c>
      <c r="E54">
        <f>Q!BH281</f>
        <v>1.0500000000000001E-2</v>
      </c>
      <c r="F54">
        <f>Q!BI281</f>
        <v>1.0571360269345246E-2</v>
      </c>
      <c r="G54">
        <f>Q!BJ281</f>
        <v>1.0470800000000001E-2</v>
      </c>
      <c r="H54">
        <f>Q!BK281</f>
        <v>1.0525314136904799E-2</v>
      </c>
      <c r="I54">
        <f>Q!BO281</f>
        <v>1.0366858021729E-2</v>
      </c>
      <c r="J54">
        <f>Q!BP281</f>
        <v>1.0449999999999999E-2</v>
      </c>
      <c r="K54">
        <f>Q!BQ281</f>
        <v>1.0451E-2</v>
      </c>
      <c r="L54" t="str">
        <f>Q!BS281</f>
        <v/>
      </c>
    </row>
    <row r="55" spans="1:12" customFormat="false">
      <c r="A55" t="s">
        <v>360</v>
      </c>
      <c r="B55">
        <f>Q!BE282</f>
        <v>1.6400000000000001E-2</v>
      </c>
      <c r="C55">
        <f>Q!BF282</f>
        <v>1.6400000000000001E-2</v>
      </c>
      <c r="D55">
        <f>Q!BG282</f>
        <v>1.6613989999999999E-2</v>
      </c>
      <c r="E55">
        <f>Q!BH282</f>
        <v>1.6400000000000001E-2</v>
      </c>
      <c r="F55">
        <f>Q!BI282</f>
        <v>1.6193066794642868E-2</v>
      </c>
      <c r="G55">
        <f>Q!BJ282</f>
        <v>1.6309700000000101E-2</v>
      </c>
      <c r="H55">
        <f>Q!BK282</f>
        <v>1.6403845982142898E-2</v>
      </c>
      <c r="I55">
        <f>Q!BO282</f>
        <v>1.61900653213107E-2</v>
      </c>
      <c r="J55">
        <f>Q!BP282</f>
        <v>1.6230000000000001E-2</v>
      </c>
      <c r="K55">
        <f>Q!BQ282</f>
        <v>1.6230000000000001E-2</v>
      </c>
      <c r="L55" t="str">
        <f>Q!BS282</f>
        <v/>
      </c>
    </row>
    <row r="56" spans="1:12" customFormat="false">
      <c r="A56" t="s">
        <v>361</v>
      </c>
      <c r="B56">
        <f>Q!BE283</f>
        <v>1.6199999999999999E-2</v>
      </c>
      <c r="C56">
        <f>Q!BF283</f>
        <v>1.7100000000000001E-2</v>
      </c>
      <c r="D56">
        <f>Q!BG283</f>
        <v>1.6440630000000001E-2</v>
      </c>
      <c r="E56">
        <f>Q!BH283</f>
        <v>1.6199999999999999E-2</v>
      </c>
      <c r="F56">
        <f>Q!BI283</f>
        <v>1.60668358735119E-2</v>
      </c>
      <c r="G56">
        <f>Q!BJ283</f>
        <v>1.6151200000000001E-2</v>
      </c>
      <c r="H56">
        <f>Q!BK283</f>
        <v>1.62790915178571E-2</v>
      </c>
      <c r="I56">
        <f>Q!BO283</f>
        <v>1.6056292778942799E-2</v>
      </c>
      <c r="J56">
        <f>Q!BP283</f>
        <v>1.6049999999999998E-2</v>
      </c>
      <c r="K56">
        <f>Q!BQ283</f>
        <v>1.6059E-2</v>
      </c>
      <c r="L56" t="str">
        <f>Q!BS283</f>
        <v/>
      </c>
    </row>
    <row r="57" spans="1:12" customFormat="false">
      <c r="A57" t="s">
        <v>362</v>
      </c>
      <c r="B57">
        <f>Q!BE284</f>
        <v>1.6E-2</v>
      </c>
      <c r="C57">
        <f>Q!BF284</f>
        <v>1.61E-2</v>
      </c>
      <c r="D57">
        <f>Q!BG284</f>
        <v>1.6254319999999999E-2</v>
      </c>
      <c r="E57">
        <f>Q!BH284</f>
        <v>1.5900000000000001E-2</v>
      </c>
      <c r="F57">
        <f>Q!BI284</f>
        <v>1.5855308177083322E-2</v>
      </c>
      <c r="G57">
        <f>Q!BJ284</f>
        <v>1.59210999999999E-2</v>
      </c>
      <c r="H57">
        <f>Q!BK284</f>
        <v>1.5706914434523801E-2</v>
      </c>
      <c r="I57">
        <f>Q!BO284</f>
        <v>1.5796487095375299E-2</v>
      </c>
      <c r="J57">
        <f>Q!BP284</f>
        <v>1.5900000000000001E-2</v>
      </c>
      <c r="K57">
        <f>Q!BQ284</f>
        <v>1.5890999999999999E-2</v>
      </c>
      <c r="L57" t="str">
        <f>Q!BS284</f>
        <v/>
      </c>
    </row>
    <row r="58" spans="1:12" customFormat="false">
      <c r="A58" t="s">
        <v>363</v>
      </c>
      <c r="B58">
        <f>Q!BE285</f>
        <v>1.5599999999999999E-2</v>
      </c>
      <c r="C58">
        <f>Q!BF285</f>
        <v>1.6400000000000001E-2</v>
      </c>
      <c r="D58">
        <f>Q!BG285</f>
        <v>1.5764429999999999E-2</v>
      </c>
      <c r="E58">
        <f>Q!BH285</f>
        <v>1.55E-2</v>
      </c>
      <c r="F58">
        <f>Q!BI285</f>
        <v>1.5445724502976214E-2</v>
      </c>
      <c r="G58">
        <f>Q!BJ285</f>
        <v>1.5469899999999899E-2</v>
      </c>
      <c r="H58">
        <f>Q!BK285</f>
        <v>1.53260693452381E-2</v>
      </c>
      <c r="I58">
        <f>Q!BO285</f>
        <v>1.53677362803268E-2</v>
      </c>
      <c r="J58">
        <f>Q!BP285</f>
        <v>1.5440000000000001E-2</v>
      </c>
      <c r="K58">
        <f>Q!BQ285</f>
        <v>1.5439E-2</v>
      </c>
      <c r="L58" t="str">
        <f>Q!BS285</f>
        <v/>
      </c>
    </row>
    <row r="59" spans="1:12" customFormat="false">
      <c r="A59" t="s">
        <v>364</v>
      </c>
      <c r="B59">
        <f>Q!BE286</f>
        <v>1.14E-2</v>
      </c>
      <c r="C59">
        <f>Q!BF286</f>
        <v>1.15E-2</v>
      </c>
      <c r="D59">
        <f>Q!BG286</f>
        <v>1.0932890000000001E-2</v>
      </c>
      <c r="E59">
        <f>Q!BH286</f>
        <v>1.11E-2</v>
      </c>
      <c r="F59">
        <f>Q!BI286</f>
        <v>1.1460890157738097E-2</v>
      </c>
      <c r="G59">
        <f>Q!BJ286</f>
        <v>1.12810999999999E-2</v>
      </c>
      <c r="H59">
        <f>Q!BK286</f>
        <v>1.12812E-2</v>
      </c>
      <c r="I59">
        <f>Q!BO286</f>
        <v>1.1129123873682501E-2</v>
      </c>
      <c r="J59">
        <f>Q!BP286</f>
        <v>1.1089999999999999E-2</v>
      </c>
      <c r="K59">
        <f>Q!BQ286</f>
        <v>1.1098999999999999E-2</v>
      </c>
      <c r="L59" t="str">
        <f>Q!BS286</f>
        <v/>
      </c>
    </row>
    <row r="60" spans="1:1" customFormat="false">
      <c r="A60" t="str">
        <f>Q!BD287</f>
        <v>(Max - Min)/Mean Humidity Ratio</v>
      </c>
    </row>
    <row r="61" spans="2:12" customFormat="false">
      <c r="B61" t="str">
        <f>Q!BE288</f>
        <v>CA-SIS</v>
      </c>
      <c r="C61" t="str">
        <f>Q!BF288</f>
        <v>CLM2000</v>
      </c>
      <c r="D61" t="str">
        <f>Q!BG288</f>
        <v>DOE21E</v>
      </c>
      <c r="E61" t="str">
        <f>Q!BH288</f>
        <v>DOE21E</v>
      </c>
      <c r="F61" t="str">
        <f>Q!BI288</f>
        <v>E+</v>
      </c>
      <c r="G61" t="str">
        <f>Q!BJ288</f>
        <v>TRN-id</v>
      </c>
      <c r="H61" t="str">
        <f>Q!BK288</f>
        <v>TRN-re</v>
      </c>
      <c r="J61" t="str">
        <f>Q!BP288</f>
        <v>Analytical</v>
      </c>
      <c r="L61" t="str">
        <f>YourData!$F$2</f>
        <v>Tested Program V1.2.3</v>
      </c>
    </row>
    <row r="62" spans="2:12" customFormat="false">
      <c r="B62" t="s">
        <v>829</v>
      </c>
      <c r="C62" t="s">
        <v>187</v>
      </c>
      <c r="D62" t="s">
        <v>189</v>
      </c>
      <c r="E62" t="s">
        <v>188</v>
      </c>
      <c r="F62" t="s">
        <v>387</v>
      </c>
      <c r="G62" t="s">
        <v>190</v>
      </c>
      <c r="H62" t="s">
        <v>191</v>
      </c>
      <c r="I62" t="s">
        <v>192</v>
      </c>
      <c r="J62" t="s">
        <v>193</v>
      </c>
      <c r="K62" t="s">
        <v>194</v>
      </c>
      <c r="L62" s="273" t="str">
        <f>YourData!$J$4&amp;"/"&amp;YourData!$J$8</f>
        <v>Tested Prg/Org</v>
      </c>
    </row>
    <row r="63" spans="1:12" customFormat="false">
      <c r="A63" t="s">
        <v>365</v>
      </c>
      <c r="B63">
        <f>Q!BE290</f>
        <v>0</v>
      </c>
      <c r="C63">
        <f>Q!BF290</f>
        <v>2.1707670043415332E-2</v>
      </c>
      <c r="D63">
        <f>Q!BG290</f>
        <v>0</v>
      </c>
      <c r="E63">
        <f>Q!BH290</f>
        <v>0</v>
      </c>
      <c r="F63">
        <f>Q!BI290</f>
        <v>5.1397677126867347E-4</v>
      </c>
      <c r="G63">
        <f>Q!BJ290</f>
        <v>0</v>
      </c>
      <c r="H63">
        <f>Q!BK290</f>
        <v>0</v>
      </c>
      <c r="I63">
        <f>Q!BO290</f>
        <v>0</v>
      </c>
      <c r="J63" t="str">
        <f>Q!BP290</f>
        <v/>
      </c>
      <c r="K63">
        <f>Q!BQ290</f>
        <v>0</v>
      </c>
      <c r="L63" t="str">
        <f>Q!BS290</f>
        <v/>
      </c>
    </row>
    <row r="64" spans="1:12" customFormat="false">
      <c r="A64" t="s">
        <v>352</v>
      </c>
      <c r="B64">
        <f>Q!BE291</f>
        <v>0</v>
      </c>
      <c r="C64">
        <f>Q!BF291</f>
        <v>2.1676300578034678E-2</v>
      </c>
      <c r="D64">
        <f>Q!BG291</f>
        <v>1.4225540250454898E-2</v>
      </c>
      <c r="E64">
        <f>Q!BH291</f>
        <v>0</v>
      </c>
      <c r="F64">
        <f>Q!BI291</f>
        <v>4.9972065207673001E-4</v>
      </c>
      <c r="G64">
        <f>Q!BJ291</f>
        <v>0</v>
      </c>
      <c r="H64">
        <f>Q!BK291</f>
        <v>0</v>
      </c>
      <c r="I64">
        <f>Q!BO291</f>
        <v>0</v>
      </c>
      <c r="J64" t="str">
        <f>Q!BP291</f>
        <v/>
      </c>
      <c r="K64">
        <f>Q!BQ291</f>
        <v>0</v>
      </c>
      <c r="L64" t="str">
        <f>Q!BS291</f>
        <v/>
      </c>
    </row>
    <row r="65" spans="1:12" customFormat="false">
      <c r="A65" t="s">
        <v>353</v>
      </c>
      <c r="B65">
        <f>Q!BE292</f>
        <v>0</v>
      </c>
      <c r="C65">
        <f>Q!BF292</f>
        <v>0</v>
      </c>
      <c r="D65">
        <f>Q!BG292</f>
        <v>0</v>
      </c>
      <c r="E65">
        <f>Q!BH292</f>
        <v>0</v>
      </c>
      <c r="F65">
        <f>Q!BI292</f>
        <v>5.2402758531430813E-4</v>
      </c>
      <c r="G65">
        <f>Q!BJ292</f>
        <v>0</v>
      </c>
      <c r="H65">
        <f>Q!BK292</f>
        <v>0</v>
      </c>
      <c r="I65">
        <f>Q!BO292</f>
        <v>0</v>
      </c>
      <c r="J65" t="str">
        <f>Q!BP292</f>
        <v/>
      </c>
      <c r="K65">
        <f>Q!BQ292</f>
        <v>0</v>
      </c>
      <c r="L65" t="str">
        <f>Q!BS292</f>
        <v/>
      </c>
    </row>
    <row r="66" spans="1:12" customFormat="false">
      <c r="A66" t="s">
        <v>354</v>
      </c>
      <c r="B66">
        <f>Q!BE293</f>
        <v>0</v>
      </c>
      <c r="C66">
        <f>Q!BF293</f>
        <v>1.013024602026058E-2</v>
      </c>
      <c r="D66">
        <f>Q!BG293</f>
        <v>0</v>
      </c>
      <c r="E66">
        <f>Q!BH293</f>
        <v>0</v>
      </c>
      <c r="F66">
        <f>Q!BI293</f>
        <v>6.1108358003228707E-4</v>
      </c>
      <c r="G66">
        <f>Q!BJ293</f>
        <v>0</v>
      </c>
      <c r="H66">
        <f>Q!BK293</f>
        <v>0</v>
      </c>
      <c r="I66">
        <f>Q!BO293</f>
        <v>0</v>
      </c>
      <c r="J66" t="str">
        <f>Q!BP293</f>
        <v/>
      </c>
      <c r="K66">
        <f>Q!BQ293</f>
        <v>0</v>
      </c>
      <c r="L66" t="str">
        <f>Q!BS293</f>
        <v/>
      </c>
    </row>
    <row r="67" spans="1:12" customFormat="false">
      <c r="A67" t="s">
        <v>355</v>
      </c>
      <c r="B67">
        <f>Q!BE294</f>
        <v>0</v>
      </c>
      <c r="C67">
        <f>Q!BF294</f>
        <v>1.1560693641618528E-2</v>
      </c>
      <c r="D67">
        <f>Q!BG294</f>
        <v>1.4164065200024967E-2</v>
      </c>
      <c r="E67">
        <f>Q!BH294</f>
        <v>0</v>
      </c>
      <c r="F67">
        <f>Q!BI294</f>
        <v>6.4274753677460983E-4</v>
      </c>
      <c r="G67">
        <f>Q!BJ294</f>
        <v>0</v>
      </c>
      <c r="H67">
        <f>Q!BK294</f>
        <v>0</v>
      </c>
      <c r="I67">
        <f>Q!BO294</f>
        <v>0</v>
      </c>
      <c r="J67" t="str">
        <f>Q!BP294</f>
        <v/>
      </c>
      <c r="K67">
        <f>Q!BQ294</f>
        <v>0</v>
      </c>
      <c r="L67" t="str">
        <f>Q!BS294</f>
        <v/>
      </c>
    </row>
    <row r="68" spans="1:12" customFormat="false">
      <c r="A68" s="37" t="s">
        <v>356</v>
      </c>
      <c r="B68">
        <f>Q!BE295</f>
        <v>1.2048192771084265E-2</v>
      </c>
      <c r="C68">
        <f>Q!BF295</f>
        <v>0</v>
      </c>
      <c r="D68">
        <f>Q!BG295</f>
        <v>0</v>
      </c>
      <c r="E68">
        <f>Q!BH295</f>
        <v>0</v>
      </c>
      <c r="F68">
        <f>Q!BI295</f>
        <v>1.3105022920873718E-2</v>
      </c>
      <c r="G68">
        <f>Q!BJ295</f>
        <v>0</v>
      </c>
      <c r="H68">
        <f>Q!BK295</f>
        <v>1.3152937767386408E-2</v>
      </c>
      <c r="I68">
        <f>Q!BO295</f>
        <v>0</v>
      </c>
      <c r="J68" t="str">
        <f>Q!BP295</f>
        <v/>
      </c>
      <c r="K68">
        <f>Q!BQ295</f>
        <v>3.6540803897701162E-4</v>
      </c>
      <c r="L68" t="str">
        <f>Q!BS295</f>
        <v/>
      </c>
    </row>
    <row r="69" spans="1:12" customFormat="false">
      <c r="A69" s="37" t="s">
        <v>357</v>
      </c>
      <c r="B69">
        <f>Q!BE296</f>
        <v>1.960784313725495E-2</v>
      </c>
      <c r="C69">
        <f>Q!BF296</f>
        <v>0</v>
      </c>
      <c r="D69">
        <f>Q!BG296</f>
        <v>1.030817314432261E-2</v>
      </c>
      <c r="E69">
        <f>Q!BH296</f>
        <v>1.0101010101010215E-2</v>
      </c>
      <c r="F69">
        <f>Q!BI296</f>
        <v>1.3391261023042764E-2</v>
      </c>
      <c r="G69">
        <f>Q!BJ296</f>
        <v>0</v>
      </c>
      <c r="H69">
        <f>Q!BK296</f>
        <v>1.0746845265898428E-2</v>
      </c>
      <c r="I69">
        <f>Q!BO296</f>
        <v>0</v>
      </c>
      <c r="J69" t="str">
        <f>Q!BP296</f>
        <v/>
      </c>
      <c r="K69">
        <f>Q!BQ296</f>
        <v>4.0217172732762228E-4</v>
      </c>
      <c r="L69" t="str">
        <f>Q!BS296</f>
        <v/>
      </c>
    </row>
    <row r="70" spans="1:12" customFormat="false">
      <c r="A70" t="s">
        <v>358</v>
      </c>
      <c r="B70">
        <f>Q!BE297</f>
        <v>1.0752688172043133E-2</v>
      </c>
      <c r="C70">
        <f>Q!BF297</f>
        <v>1.0152284263958977E-3</v>
      </c>
      <c r="D70">
        <f>Q!BG297</f>
        <v>1.110633538689487E-2</v>
      </c>
      <c r="E70">
        <f>Q!BH297</f>
        <v>0</v>
      </c>
      <c r="F70">
        <f>Q!BI297</f>
        <v>1.3115509900768022E-2</v>
      </c>
      <c r="G70">
        <f>Q!BJ297</f>
        <v>0</v>
      </c>
      <c r="H70">
        <f>Q!BK297</f>
        <v>1.2511514103859681E-2</v>
      </c>
      <c r="I70">
        <f>Q!BO297</f>
        <v>0</v>
      </c>
      <c r="J70" t="str">
        <f>Q!BP297</f>
        <v/>
      </c>
      <c r="K70">
        <f>Q!BQ297</f>
        <v>3.2580364900081787E-4</v>
      </c>
      <c r="L70" t="str">
        <f>Q!BS297</f>
        <v/>
      </c>
    </row>
    <row r="71" spans="1:12" customFormat="false">
      <c r="A71" t="s">
        <v>359</v>
      </c>
      <c r="B71">
        <f>Q!BE298</f>
        <v>0</v>
      </c>
      <c r="C71">
        <f>Q!BF298</f>
        <v>0</v>
      </c>
      <c r="D71">
        <f>Q!BG298</f>
        <v>9.5289369994331369E-3</v>
      </c>
      <c r="E71">
        <f>Q!BH298</f>
        <v>0</v>
      </c>
      <c r="F71">
        <f>Q!BI298</f>
        <v>1.145633077620015E-2</v>
      </c>
      <c r="G71">
        <f>Q!BJ298</f>
        <v>0</v>
      </c>
      <c r="H71">
        <f>Q!BK298</f>
        <v>2.3752260193681804E-2</v>
      </c>
      <c r="I71">
        <f>Q!BO298</f>
        <v>0</v>
      </c>
      <c r="J71" t="str">
        <f>Q!BP298</f>
        <v/>
      </c>
      <c r="K71">
        <f>Q!BQ298</f>
        <v>5.7410774088594984E-4</v>
      </c>
      <c r="L71" t="str">
        <f>Q!BS298</f>
        <v/>
      </c>
    </row>
    <row r="72" spans="1:12" customFormat="false">
      <c r="A72" t="s">
        <v>360</v>
      </c>
      <c r="B72">
        <f>Q!BE299</f>
        <v>1.8292682926829368E-2</v>
      </c>
      <c r="C72">
        <f>Q!BF299</f>
        <v>0</v>
      </c>
      <c r="D72">
        <f>Q!BG299</f>
        <v>1.2038047452779182E-2</v>
      </c>
      <c r="E72">
        <f>Q!BH299</f>
        <v>1.219512195121965E-2</v>
      </c>
      <c r="F72">
        <f>Q!BI299</f>
        <v>1.0319107684733216E-2</v>
      </c>
      <c r="G72">
        <f>Q!BJ299</f>
        <v>0</v>
      </c>
      <c r="H72">
        <f>Q!BK299</f>
        <v>4.0234467009655654E-2</v>
      </c>
      <c r="I72">
        <f>Q!BO299</f>
        <v>0</v>
      </c>
      <c r="J72" t="str">
        <f>Q!BP299</f>
        <v/>
      </c>
      <c r="K72">
        <f>Q!BQ299</f>
        <v>9.2421441774498598E-4</v>
      </c>
      <c r="L72" t="str">
        <f>Q!BS299</f>
        <v/>
      </c>
    </row>
    <row r="73" spans="1:12" customFormat="false">
      <c r="A73" t="s">
        <v>361</v>
      </c>
      <c r="B73">
        <f>Q!BE300</f>
        <v>1.2345679012345605E-2</v>
      </c>
      <c r="C73">
        <f>Q!BF300</f>
        <v>5.8479532163742331E-3</v>
      </c>
      <c r="D73">
        <f>Q!BG300</f>
        <v>1.8247475917893757E-2</v>
      </c>
      <c r="E73">
        <f>Q!BH300</f>
        <v>1.2345679012345605E-2</v>
      </c>
      <c r="F73">
        <f>Q!BI300</f>
        <v>1.0816130902693795E-2</v>
      </c>
      <c r="G73">
        <f>Q!BJ300</f>
        <v>0</v>
      </c>
      <c r="H73">
        <f>Q!BK300</f>
        <v>2.4571395741662068E-2</v>
      </c>
      <c r="I73">
        <f>Q!BO300</f>
        <v>0</v>
      </c>
      <c r="J73" t="str">
        <f>Q!BP300</f>
        <v/>
      </c>
      <c r="K73">
        <f>Q!BQ300</f>
        <v>8.095149137554719E-4</v>
      </c>
      <c r="L73" t="str">
        <f>Q!BS300</f>
        <v/>
      </c>
    </row>
    <row r="74" spans="1:12" customFormat="false">
      <c r="A74" t="s">
        <v>362</v>
      </c>
      <c r="B74">
        <f>Q!BE301</f>
        <v>0</v>
      </c>
      <c r="C74">
        <f>Q!BF301</f>
        <v>0</v>
      </c>
      <c r="D74">
        <f>Q!BG301</f>
        <v>1.8456631836951756E-2</v>
      </c>
      <c r="E74">
        <f>Q!BH301</f>
        <v>1.8867924528301772E-2</v>
      </c>
      <c r="F74">
        <f>Q!BI301</f>
        <v>1.4499812771365094E-2</v>
      </c>
      <c r="G74">
        <f>Q!BJ301</f>
        <v>0</v>
      </c>
      <c r="H74">
        <f>Q!BK301</f>
        <v>3.1196451858359845E-2</v>
      </c>
      <c r="I74">
        <f>Q!BO301</f>
        <v>0</v>
      </c>
      <c r="J74" t="str">
        <f>Q!BP301</f>
        <v/>
      </c>
      <c r="K74">
        <f>Q!BQ301</f>
        <v>7.5514442137068739E-4</v>
      </c>
      <c r="L74" t="str">
        <f>Q!BS301</f>
        <v/>
      </c>
    </row>
    <row r="75" spans="1:12" customFormat="false">
      <c r="A75" t="s">
        <v>363</v>
      </c>
      <c r="B75">
        <f>Q!BE302</f>
        <v>0</v>
      </c>
      <c r="C75">
        <f>Q!BF302</f>
        <v>6.097560975609719E-3</v>
      </c>
      <c r="D75">
        <f>Q!BG302</f>
        <v>1.9030183774484816E-2</v>
      </c>
      <c r="E75">
        <f>Q!BH302</f>
        <v>1.9354838709677413E-2</v>
      </c>
      <c r="F75">
        <f>Q!BI302</f>
        <v>1.3755457049558301E-2</v>
      </c>
      <c r="G75">
        <f>Q!BJ302</f>
        <v>0</v>
      </c>
      <c r="H75">
        <f>Q!BK302</f>
        <v>2.4141871713177391E-2</v>
      </c>
      <c r="I75">
        <f>Q!BO302</f>
        <v>0</v>
      </c>
      <c r="J75" t="str">
        <f>Q!BP302</f>
        <v/>
      </c>
      <c r="K75">
        <f>Q!BQ302</f>
        <v>6.4771034393416621E-4</v>
      </c>
      <c r="L75" t="str">
        <f>Q!BS302</f>
        <v/>
      </c>
    </row>
    <row r="76" spans="1:12" customFormat="false">
      <c r="A76" t="s">
        <v>364</v>
      </c>
      <c r="B76">
        <f>Q!BE303</f>
        <v>1.7543859649122851E-2</v>
      </c>
      <c r="C76">
        <f>Q!BF303</f>
        <v>0</v>
      </c>
      <c r="D76">
        <f>Q!BG303</f>
        <v>9.1467123514459014E-3</v>
      </c>
      <c r="E76">
        <f>Q!BH303</f>
        <v>9.0090090090091095E-3</v>
      </c>
      <c r="F76">
        <f>Q!BI303</f>
        <v>1.285877431610306E-2</v>
      </c>
      <c r="G76">
        <f>Q!BJ303</f>
        <v>0</v>
      </c>
      <c r="H76">
        <f>Q!BK303</f>
        <v>0</v>
      </c>
      <c r="I76">
        <f>Q!BO303</f>
        <v>0</v>
      </c>
      <c r="J76" t="str">
        <f>Q!BP303</f>
        <v/>
      </c>
      <c r="K76">
        <f>Q!BQ303</f>
        <v>0</v>
      </c>
      <c r="L76" t="str">
        <f>Q!BS303</f>
        <v/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49" enableFormatConditionsCalculation="false"/>
  <dimension ref="A1:X99"/>
  <sheetViews>
    <sheetView defaultGridColor="false" colorId="22" zoomScale="87" workbookViewId="0"/>
  </sheetViews>
  <sheetFormatPr baseColWidth="10" defaultColWidth="9.7109375" defaultRowHeight="15"/>
  <sheetData>
    <row r="1" spans="1:12" customFormat="false">
      <c r="A1" t="s">
        <v>105</v>
      </c>
      <c r="G1" s="461" t="s">
        <v>268</v>
      </c>
      <c r="H1" s="454"/>
      <c r="I1" s="454"/>
      <c r="J1" s="454"/>
      <c r="K1" s="454"/>
      <c r="L1" s="474"/>
    </row>
    <row r="2" spans="1:12" customFormat="false">
      <c r="A2" t="s">
        <v>1</v>
      </c>
      <c r="G2" s="470"/>
      <c r="H2" s="471"/>
      <c r="I2" s="471"/>
      <c r="J2" s="471"/>
      <c r="K2" s="495" t="s">
        <v>665</v>
      </c>
      <c r="L2" s="474"/>
    </row>
    <row r="3" spans="1:24" customFormat="false" ht="16">
      <c r="A3" s="19" t="s">
        <v>106</v>
      </c>
      <c r="B3" s="4"/>
      <c r="C3" s="4"/>
      <c r="D3" s="4"/>
      <c r="E3" s="4"/>
      <c r="F3" s="4"/>
      <c r="G3" s="461" t="s">
        <v>267</v>
      </c>
      <c r="H3" s="454"/>
      <c r="I3" s="454"/>
      <c r="J3" s="308"/>
      <c r="K3" s="496"/>
      <c r="L3" s="474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customFormat="false" ht="16">
      <c r="A4" s="7"/>
      <c r="B4" s="8"/>
      <c r="C4" s="8"/>
      <c r="D4" s="8"/>
      <c r="E4" s="8"/>
      <c r="F4" s="8"/>
      <c r="G4" s="461" t="s">
        <v>266</v>
      </c>
      <c r="H4" s="454"/>
      <c r="I4" s="454"/>
      <c r="J4" s="454"/>
      <c r="K4" s="499" t="s">
        <v>37</v>
      </c>
      <c r="L4" s="47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12" customFormat="false">
      <c r="A5" t="s">
        <v>0</v>
      </c>
      <c r="G5" s="461" t="s">
        <v>270</v>
      </c>
      <c r="H5" s="454"/>
      <c r="I5" s="454"/>
      <c r="J5" s="308"/>
      <c r="K5" s="500">
        <v>36570</v>
      </c>
      <c r="L5" s="308"/>
    </row>
    <row r="6" spans="7:12" customFormat="false">
      <c r="G6" s="461" t="s">
        <v>275</v>
      </c>
      <c r="H6" s="308"/>
      <c r="I6" s="308"/>
      <c r="J6" s="308"/>
      <c r="K6" s="468"/>
      <c r="L6" s="308"/>
    </row>
    <row r="7" spans="1:12" customFormat="false">
      <c r="A7" t="s">
        <v>107</v>
      </c>
      <c r="G7" s="470"/>
      <c r="H7" s="471"/>
      <c r="I7" s="471"/>
      <c r="J7" s="471"/>
      <c r="K7" s="495" t="s">
        <v>666</v>
      </c>
      <c r="L7" s="308"/>
    </row>
    <row r="8" spans="7:12" customFormat="false">
      <c r="G8" s="461" t="s">
        <v>276</v>
      </c>
      <c r="H8" s="454"/>
      <c r="I8" s="454"/>
      <c r="J8" s="454"/>
      <c r="K8" s="499" t="s">
        <v>43</v>
      </c>
      <c r="L8" s="308"/>
    </row>
    <row r="9" spans="1:1" customFormat="false">
      <c r="A9" t="s">
        <v>108</v>
      </c>
    </row>
    <row r="10" spans="1:1" customFormat="false">
      <c r="A10" t="s">
        <v>109</v>
      </c>
    </row>
    <row r="12" spans="1:1" customFormat="false">
      <c r="A12" t="s">
        <v>110</v>
      </c>
    </row>
    <row r="13" spans="1:1" customFormat="false">
      <c r="A13" t="s">
        <v>111</v>
      </c>
    </row>
    <row r="15" spans="1:1" customFormat="false">
      <c r="A15" t="s">
        <v>112</v>
      </c>
    </row>
    <row r="16" spans="1:1" customFormat="false">
      <c r="A16" t="s">
        <v>113</v>
      </c>
    </row>
    <row r="19" spans="6:18" customFormat="false">
      <c r="F19" t="s">
        <v>2</v>
      </c>
      <c r="M19" t="s">
        <v>3</v>
      </c>
      <c r="O19" t="s">
        <v>114</v>
      </c>
      <c r="R19" t="s">
        <v>115</v>
      </c>
    </row>
    <row r="21" spans="3:10" customFormat="false">
      <c r="C21" t="s">
        <v>5</v>
      </c>
      <c r="F21" t="s">
        <v>116</v>
      </c>
      <c r="J21" t="s">
        <v>7</v>
      </c>
    </row>
    <row r="22" spans="1:24" customFormat="false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11" t="s">
        <v>117</v>
      </c>
      <c r="W22" s="11" t="s">
        <v>118</v>
      </c>
      <c r="X22" s="11" t="s">
        <v>118</v>
      </c>
    </row>
    <row r="23" spans="1:24" customFormat="false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11" t="s">
        <v>117</v>
      </c>
      <c r="V23" s="11" t="s">
        <v>119</v>
      </c>
      <c r="W23" s="11" t="s">
        <v>120</v>
      </c>
      <c r="X23" s="11" t="s">
        <v>121</v>
      </c>
    </row>
    <row r="24" spans="1:24" customFormat="false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11" t="s">
        <v>20</v>
      </c>
      <c r="V24" s="11" t="s">
        <v>20</v>
      </c>
      <c r="W24" s="11" t="s">
        <v>123</v>
      </c>
      <c r="X24" s="11" t="s">
        <v>123</v>
      </c>
    </row>
    <row r="25" spans="1:24" customFormat="false" ht="16">
      <c r="A25" s="2" t="s">
        <v>330</v>
      </c>
      <c r="B25" s="20">
        <f t="shared" ref="B25:B38" si="0">C25+D25+E25</f>
        <v>1519</v>
      </c>
      <c r="C25" s="20">
        <f t="shared" ref="C25:C38" si="1">C48-E48</f>
        <v>1311</v>
      </c>
      <c r="D25" s="20">
        <f t="shared" ref="D25:E38" si="2">D48</f>
        <v>141</v>
      </c>
      <c r="E25" s="20">
        <f t="shared" si="2"/>
        <v>67</v>
      </c>
      <c r="F25" s="21">
        <f t="shared" ref="F25:F38" si="3">F48/3.412</f>
        <v>3793.9624853458381</v>
      </c>
      <c r="G25" s="21">
        <f t="shared" ref="G25:G38" si="4">F25-H25</f>
        <v>3793.9624853458381</v>
      </c>
      <c r="H25" s="21">
        <f t="shared" ref="H25:H38" si="5">H48/3.412</f>
        <v>0</v>
      </c>
      <c r="I25" s="21">
        <f t="shared" ref="I25:I38" si="6">J25+K25</f>
        <v>3655.3341148886284</v>
      </c>
      <c r="J25" s="21">
        <f t="shared" ref="J25:K38" si="7">J48/3.412</f>
        <v>3655.3341148886284</v>
      </c>
      <c r="K25" s="21">
        <f t="shared" si="7"/>
        <v>0</v>
      </c>
      <c r="L25" s="22">
        <f>(J25+H25)/B25</f>
        <v>2.4064082388996897</v>
      </c>
      <c r="M25" s="23">
        <f t="shared" ref="M25:M38" si="8">(M48-32)/180*100</f>
        <v>22.333333333333336</v>
      </c>
      <c r="N25" s="20">
        <f t="shared" ref="N25:N38" si="9">N48</f>
        <v>7.4000000000000003E-3</v>
      </c>
      <c r="O25" s="22">
        <v>2.407</v>
      </c>
      <c r="P25" s="23">
        <f t="shared" ref="P25:P38" si="10">(P48-32)/180*100</f>
        <v>22.333333333333336</v>
      </c>
      <c r="Q25" s="20">
        <f t="shared" ref="Q25:Q38" si="11">Q48</f>
        <v>7.4000000000000003E-3</v>
      </c>
      <c r="R25" s="22">
        <v>2.4039999999999999</v>
      </c>
      <c r="S25" s="23">
        <f t="shared" ref="S25:S38" si="12">(S48-32)/180*100</f>
        <v>22.333333333333336</v>
      </c>
      <c r="T25" s="24">
        <f t="shared" ref="T25:T38" si="13">T48</f>
        <v>7.4000000000000003E-3</v>
      </c>
      <c r="U25" s="14">
        <f t="shared" ref="U25:U38" si="14">G25-J25</f>
        <v>138.62837045720971</v>
      </c>
      <c r="V25" s="14">
        <f t="shared" ref="V25:V38" si="15">U25-D25</f>
        <v>-2.3716295427902878</v>
      </c>
      <c r="W25" s="18">
        <f t="shared" ref="W25:W38" si="16">V25/U25</f>
        <v>-1.7107822410148986E-2</v>
      </c>
      <c r="X25" s="18">
        <f t="shared" ref="X25:X38" si="17">V25/F25</f>
        <v>-6.2510621861726248E-4</v>
      </c>
    </row>
    <row r="26" spans="1:24" customFormat="false" ht="16">
      <c r="A26" s="2" t="s">
        <v>317</v>
      </c>
      <c r="B26" s="20">
        <f t="shared" si="0"/>
        <v>1065</v>
      </c>
      <c r="C26" s="20">
        <f t="shared" si="1"/>
        <v>883</v>
      </c>
      <c r="D26" s="20">
        <f t="shared" si="2"/>
        <v>122</v>
      </c>
      <c r="E26" s="20">
        <f t="shared" si="2"/>
        <v>60</v>
      </c>
      <c r="F26" s="21">
        <f t="shared" si="3"/>
        <v>3755.5685814771396</v>
      </c>
      <c r="G26" s="21">
        <f t="shared" si="4"/>
        <v>3755.5685814771396</v>
      </c>
      <c r="H26" s="21">
        <f t="shared" si="5"/>
        <v>0</v>
      </c>
      <c r="I26" s="21">
        <f t="shared" si="6"/>
        <v>3636.5767878077377</v>
      </c>
      <c r="J26" s="21">
        <f t="shared" si="7"/>
        <v>3636.5767878077377</v>
      </c>
      <c r="K26" s="21">
        <f t="shared" si="7"/>
        <v>0</v>
      </c>
      <c r="L26" s="22">
        <f>(J26+H26)/B26</f>
        <v>3.4146260918382514</v>
      </c>
      <c r="M26" s="23">
        <f t="shared" si="8"/>
        <v>22.277777777777775</v>
      </c>
      <c r="N26" s="20">
        <f t="shared" si="9"/>
        <v>6.4000000000000003E-3</v>
      </c>
      <c r="O26" s="22">
        <v>3.4169999999999998</v>
      </c>
      <c r="P26" s="23">
        <f t="shared" si="10"/>
        <v>22.277777777777775</v>
      </c>
      <c r="Q26" s="20">
        <f t="shared" si="11"/>
        <v>6.4000000000000003E-3</v>
      </c>
      <c r="R26" s="22">
        <v>3.4129999999999998</v>
      </c>
      <c r="S26" s="23">
        <f t="shared" si="12"/>
        <v>22.277777777777775</v>
      </c>
      <c r="T26" s="24">
        <f t="shared" si="13"/>
        <v>6.4000000000000003E-3</v>
      </c>
      <c r="U26" s="14">
        <f t="shared" si="14"/>
        <v>118.99179366940189</v>
      </c>
      <c r="V26" s="14">
        <f t="shared" si="15"/>
        <v>-3.0082063305981137</v>
      </c>
      <c r="W26" s="18">
        <f t="shared" si="16"/>
        <v>-2.5280788177341831E-2</v>
      </c>
      <c r="X26" s="18">
        <f t="shared" si="17"/>
        <v>-8.0099890744504167E-4</v>
      </c>
    </row>
    <row r="27" spans="1:24" customFormat="false" ht="16">
      <c r="A27" s="2" t="s">
        <v>318</v>
      </c>
      <c r="B27" s="20">
        <f t="shared" si="0"/>
        <v>1003</v>
      </c>
      <c r="C27" s="20">
        <f t="shared" si="1"/>
        <v>838</v>
      </c>
      <c r="D27" s="20">
        <f t="shared" si="2"/>
        <v>110</v>
      </c>
      <c r="E27" s="20">
        <f t="shared" si="2"/>
        <v>55</v>
      </c>
      <c r="F27" s="21">
        <f t="shared" si="3"/>
        <v>3739.1559202813601</v>
      </c>
      <c r="G27" s="21">
        <f t="shared" si="4"/>
        <v>3739.1559202813601</v>
      </c>
      <c r="H27" s="21">
        <f t="shared" si="5"/>
        <v>0</v>
      </c>
      <c r="I27" s="21">
        <f t="shared" si="6"/>
        <v>3631.594372801876</v>
      </c>
      <c r="J27" s="21">
        <f t="shared" si="7"/>
        <v>3631.594372801876</v>
      </c>
      <c r="K27" s="21">
        <f t="shared" si="7"/>
        <v>0</v>
      </c>
      <c r="L27" s="22">
        <v>3.6230000000000002</v>
      </c>
      <c r="M27" s="23">
        <f t="shared" si="8"/>
        <v>26.722222222222218</v>
      </c>
      <c r="N27" s="20">
        <f t="shared" si="9"/>
        <v>7.7999999999999996E-3</v>
      </c>
      <c r="O27" s="22">
        <v>3.625</v>
      </c>
      <c r="P27" s="23">
        <f t="shared" si="10"/>
        <v>26.722222222222218</v>
      </c>
      <c r="Q27" s="20">
        <f t="shared" si="11"/>
        <v>7.7999999999999996E-3</v>
      </c>
      <c r="R27" s="22">
        <v>3.621</v>
      </c>
      <c r="S27" s="23">
        <f t="shared" si="12"/>
        <v>26.722222222222218</v>
      </c>
      <c r="T27" s="24">
        <f t="shared" si="13"/>
        <v>7.7999999999999996E-3</v>
      </c>
      <c r="U27" s="14">
        <f t="shared" si="14"/>
        <v>107.56154747948403</v>
      </c>
      <c r="V27" s="14">
        <f t="shared" si="15"/>
        <v>-2.4384525205159662</v>
      </c>
      <c r="W27" s="18">
        <f t="shared" si="16"/>
        <v>-2.2670299727521763E-2</v>
      </c>
      <c r="X27" s="18">
        <f t="shared" si="17"/>
        <v>-6.5213983382979117E-4</v>
      </c>
    </row>
    <row r="28" spans="1:24" customFormat="false" ht="16">
      <c r="A28" s="2" t="s">
        <v>319</v>
      </c>
      <c r="B28" s="20">
        <f t="shared" si="0"/>
        <v>106</v>
      </c>
      <c r="C28" s="20">
        <f t="shared" si="1"/>
        <v>93</v>
      </c>
      <c r="D28" s="20">
        <f t="shared" si="2"/>
        <v>8</v>
      </c>
      <c r="E28" s="20">
        <f t="shared" si="2"/>
        <v>5</v>
      </c>
      <c r="F28" s="21">
        <f t="shared" si="3"/>
        <v>215.12309495896835</v>
      </c>
      <c r="G28" s="21">
        <f t="shared" si="4"/>
        <v>215.12309495896835</v>
      </c>
      <c r="H28" s="21">
        <f t="shared" si="5"/>
        <v>0</v>
      </c>
      <c r="I28" s="21">
        <f t="shared" si="6"/>
        <v>207.50293083235638</v>
      </c>
      <c r="J28" s="21">
        <f t="shared" si="7"/>
        <v>207.50293083235638</v>
      </c>
      <c r="K28" s="21">
        <f t="shared" si="7"/>
        <v>0</v>
      </c>
      <c r="L28" s="22">
        <v>1.9530000000000001</v>
      </c>
      <c r="M28" s="23">
        <f t="shared" si="8"/>
        <v>22.111111111111111</v>
      </c>
      <c r="N28" s="20">
        <f t="shared" si="9"/>
        <v>7.3000000000000001E-3</v>
      </c>
      <c r="O28" s="22">
        <v>1.9610000000000001</v>
      </c>
      <c r="P28" s="23">
        <f t="shared" si="10"/>
        <v>22.111111111111111</v>
      </c>
      <c r="Q28" s="20">
        <f t="shared" si="11"/>
        <v>7.3000000000000001E-3</v>
      </c>
      <c r="R28" s="22">
        <v>1.944</v>
      </c>
      <c r="S28" s="23">
        <f t="shared" si="12"/>
        <v>22.111111111111111</v>
      </c>
      <c r="T28" s="24">
        <f t="shared" si="13"/>
        <v>7.3000000000000001E-3</v>
      </c>
      <c r="U28" s="14">
        <f t="shared" si="14"/>
        <v>7.620164126611968</v>
      </c>
      <c r="V28" s="14">
        <f t="shared" si="15"/>
        <v>-0.37983587338803204</v>
      </c>
      <c r="W28" s="18">
        <f t="shared" si="16"/>
        <v>-4.9846153846152444E-2</v>
      </c>
      <c r="X28" s="18">
        <f t="shared" si="17"/>
        <v>-1.7656675749318329E-3</v>
      </c>
    </row>
    <row r="29" spans="1:24" customFormat="false" ht="16">
      <c r="A29" s="2" t="s">
        <v>320</v>
      </c>
      <c r="B29" s="20">
        <f t="shared" si="0"/>
        <v>66</v>
      </c>
      <c r="C29" s="20">
        <f t="shared" si="1"/>
        <v>56</v>
      </c>
      <c r="D29" s="20">
        <f t="shared" si="2"/>
        <v>6</v>
      </c>
      <c r="E29" s="20">
        <f t="shared" si="2"/>
        <v>4</v>
      </c>
      <c r="F29" s="21">
        <f t="shared" si="3"/>
        <v>194.60726846424384</v>
      </c>
      <c r="G29" s="21">
        <f t="shared" si="4"/>
        <v>194.60726846424384</v>
      </c>
      <c r="H29" s="21">
        <f t="shared" si="5"/>
        <v>0</v>
      </c>
      <c r="I29" s="21">
        <f t="shared" si="6"/>
        <v>188.45252051582651</v>
      </c>
      <c r="J29" s="21">
        <f t="shared" si="7"/>
        <v>188.45252051582651</v>
      </c>
      <c r="K29" s="21">
        <f t="shared" si="7"/>
        <v>0</v>
      </c>
      <c r="L29" s="22">
        <v>2.8540000000000001</v>
      </c>
      <c r="M29" s="23">
        <f t="shared" si="8"/>
        <v>22.111111111111111</v>
      </c>
      <c r="N29" s="20">
        <f t="shared" si="9"/>
        <v>6.4000000000000003E-3</v>
      </c>
      <c r="O29" s="22">
        <v>2.8820000000000001</v>
      </c>
      <c r="P29" s="23">
        <f t="shared" si="10"/>
        <v>22.111111111111111</v>
      </c>
      <c r="Q29" s="20">
        <f t="shared" si="11"/>
        <v>6.4000000000000003E-3</v>
      </c>
      <c r="R29" s="22">
        <v>2.8279999999999998</v>
      </c>
      <c r="S29" s="23">
        <f t="shared" si="12"/>
        <v>22.111111111111111</v>
      </c>
      <c r="T29" s="24">
        <f t="shared" si="13"/>
        <v>6.4000000000000003E-3</v>
      </c>
      <c r="U29" s="14">
        <f t="shared" si="14"/>
        <v>6.154747948417338</v>
      </c>
      <c r="V29" s="14">
        <f t="shared" si="15"/>
        <v>0.15474794841733797</v>
      </c>
      <c r="W29" s="18">
        <f t="shared" si="16"/>
        <v>2.5142857142855152E-2</v>
      </c>
      <c r="X29" s="18">
        <f t="shared" si="17"/>
        <v>7.9518072289150169E-4</v>
      </c>
    </row>
    <row r="30" spans="1:24" customFormat="false" ht="16">
      <c r="A30" s="2" t="s">
        <v>321</v>
      </c>
      <c r="B30" s="20">
        <f t="shared" si="0"/>
        <v>1183</v>
      </c>
      <c r="C30" s="20">
        <f t="shared" si="1"/>
        <v>982</v>
      </c>
      <c r="D30" s="20">
        <f t="shared" si="2"/>
        <v>136</v>
      </c>
      <c r="E30" s="20">
        <f t="shared" si="2"/>
        <v>65</v>
      </c>
      <c r="F30" s="21">
        <f t="shared" si="3"/>
        <v>4527.5498241500591</v>
      </c>
      <c r="G30" s="21">
        <f t="shared" si="4"/>
        <v>3786.0492379835878</v>
      </c>
      <c r="H30" s="21">
        <f t="shared" si="5"/>
        <v>741.50058616647129</v>
      </c>
      <c r="I30" s="21">
        <f t="shared" si="6"/>
        <v>4376.0257913247369</v>
      </c>
      <c r="J30" s="21">
        <f t="shared" si="7"/>
        <v>3636.5767878077377</v>
      </c>
      <c r="K30" s="21">
        <f t="shared" si="7"/>
        <v>739.4490035169988</v>
      </c>
      <c r="L30" s="22">
        <v>3.7</v>
      </c>
      <c r="M30" s="23">
        <f t="shared" si="8"/>
        <v>22.333333333333336</v>
      </c>
      <c r="N30" s="20">
        <f t="shared" si="9"/>
        <v>8.3000000000000001E-3</v>
      </c>
      <c r="O30" s="22">
        <v>3.7090000000000001</v>
      </c>
      <c r="P30" s="23">
        <f t="shared" si="10"/>
        <v>22.333333333333336</v>
      </c>
      <c r="Q30" s="20">
        <f t="shared" si="11"/>
        <v>8.3000000000000001E-3</v>
      </c>
      <c r="R30" s="22">
        <v>3.6909999999999998</v>
      </c>
      <c r="S30" s="23">
        <f t="shared" si="12"/>
        <v>22.333333333333336</v>
      </c>
      <c r="T30" s="24">
        <f t="shared" si="13"/>
        <v>8.3000000000000001E-3</v>
      </c>
      <c r="U30" s="14">
        <f t="shared" si="14"/>
        <v>149.4724501758501</v>
      </c>
      <c r="V30" s="14">
        <f t="shared" si="15"/>
        <v>13.472450175850099</v>
      </c>
      <c r="W30" s="18">
        <f t="shared" si="16"/>
        <v>9.0133333333334301E-2</v>
      </c>
      <c r="X30" s="18">
        <f t="shared" si="17"/>
        <v>2.9756602796478853E-3</v>
      </c>
    </row>
    <row r="31" spans="1:24" customFormat="false" ht="16">
      <c r="A31" s="2" t="s">
        <v>322</v>
      </c>
      <c r="B31" s="20">
        <f t="shared" si="0"/>
        <v>1107</v>
      </c>
      <c r="C31" s="20">
        <f t="shared" si="1"/>
        <v>926</v>
      </c>
      <c r="D31" s="20">
        <f t="shared" si="2"/>
        <v>121</v>
      </c>
      <c r="E31" s="20">
        <f t="shared" si="2"/>
        <v>60</v>
      </c>
      <c r="F31" s="21">
        <f t="shared" si="3"/>
        <v>4508.4994138335287</v>
      </c>
      <c r="G31" s="21">
        <f t="shared" si="4"/>
        <v>3769.0504103165299</v>
      </c>
      <c r="H31" s="21">
        <f t="shared" si="5"/>
        <v>739.4490035169988</v>
      </c>
      <c r="I31" s="21">
        <f t="shared" si="6"/>
        <v>4371.0433763188748</v>
      </c>
      <c r="J31" s="21">
        <f t="shared" si="7"/>
        <v>3631.594372801876</v>
      </c>
      <c r="K31" s="21">
        <f t="shared" si="7"/>
        <v>739.4490035169988</v>
      </c>
      <c r="L31" s="22">
        <v>3.95</v>
      </c>
      <c r="M31" s="23">
        <f t="shared" si="8"/>
        <v>26.722222222222218</v>
      </c>
      <c r="N31" s="20">
        <f t="shared" si="9"/>
        <v>9.9000000000000008E-3</v>
      </c>
      <c r="O31" s="22">
        <v>3.9569999999999999</v>
      </c>
      <c r="P31" s="23">
        <f t="shared" si="10"/>
        <v>26.722222222222218</v>
      </c>
      <c r="Q31" s="20">
        <f t="shared" si="11"/>
        <v>9.9000000000000008E-3</v>
      </c>
      <c r="R31" s="22">
        <v>3.944</v>
      </c>
      <c r="S31" s="23">
        <f t="shared" si="12"/>
        <v>26.722222222222218</v>
      </c>
      <c r="T31" s="24">
        <f t="shared" si="13"/>
        <v>9.7999999999999997E-3</v>
      </c>
      <c r="U31" s="14">
        <f t="shared" si="14"/>
        <v>137.45603751465387</v>
      </c>
      <c r="V31" s="14">
        <f t="shared" si="15"/>
        <v>16.456037514653872</v>
      </c>
      <c r="W31" s="18">
        <f t="shared" si="16"/>
        <v>0.11971855010660795</v>
      </c>
      <c r="X31" s="18">
        <f t="shared" si="17"/>
        <v>3.6500032503412215E-3</v>
      </c>
    </row>
    <row r="32" spans="1:24" customFormat="false" ht="16">
      <c r="A32" s="2" t="s">
        <v>323</v>
      </c>
      <c r="B32" s="20">
        <f t="shared" si="0"/>
        <v>1470</v>
      </c>
      <c r="C32" s="20">
        <f t="shared" si="1"/>
        <v>1256</v>
      </c>
      <c r="D32" s="20">
        <f t="shared" si="2"/>
        <v>145</v>
      </c>
      <c r="E32" s="20">
        <f t="shared" si="2"/>
        <v>69</v>
      </c>
      <c r="F32" s="21">
        <f t="shared" si="3"/>
        <v>4548.9449003517002</v>
      </c>
      <c r="G32" s="21">
        <f t="shared" si="4"/>
        <v>3808.6166471277847</v>
      </c>
      <c r="H32" s="21">
        <f t="shared" si="5"/>
        <v>740.32825322391557</v>
      </c>
      <c r="I32" s="21">
        <f t="shared" si="6"/>
        <v>4387.4560375146539</v>
      </c>
      <c r="J32" s="21">
        <f t="shared" si="7"/>
        <v>3648.0070339976555</v>
      </c>
      <c r="K32" s="21">
        <f t="shared" si="7"/>
        <v>739.4490035169988</v>
      </c>
      <c r="L32" s="22">
        <f>(J32+H32)/B32</f>
        <v>2.9852621001507287</v>
      </c>
      <c r="M32" s="23">
        <f t="shared" si="8"/>
        <v>23.444444444444446</v>
      </c>
      <c r="N32" s="20">
        <f t="shared" si="9"/>
        <v>9.1999999999999998E-3</v>
      </c>
      <c r="O32" s="22">
        <v>2.9889999999999999</v>
      </c>
      <c r="P32" s="23">
        <f t="shared" si="10"/>
        <v>23.444444444444446</v>
      </c>
      <c r="Q32" s="20">
        <f t="shared" si="11"/>
        <v>9.1999999999999998E-3</v>
      </c>
      <c r="R32" s="22">
        <v>2.9809999999999999</v>
      </c>
      <c r="S32" s="23">
        <f t="shared" si="12"/>
        <v>23.444444444444446</v>
      </c>
      <c r="T32" s="24">
        <f t="shared" si="13"/>
        <v>9.1999999999999998E-3</v>
      </c>
      <c r="U32" s="14">
        <f t="shared" si="14"/>
        <v>160.60961313012922</v>
      </c>
      <c r="V32" s="14">
        <f t="shared" si="15"/>
        <v>15.609613130129219</v>
      </c>
      <c r="W32" s="18">
        <f t="shared" si="16"/>
        <v>9.7189781021899291E-2</v>
      </c>
      <c r="X32" s="18">
        <f t="shared" si="17"/>
        <v>3.4314799304169122E-3</v>
      </c>
    </row>
    <row r="33" spans="1:24" customFormat="false" ht="16">
      <c r="A33" s="2" t="s">
        <v>324</v>
      </c>
      <c r="B33" s="20">
        <f t="shared" si="0"/>
        <v>620</v>
      </c>
      <c r="C33" s="20">
        <f t="shared" si="1"/>
        <v>523</v>
      </c>
      <c r="D33" s="20">
        <f t="shared" si="2"/>
        <v>63</v>
      </c>
      <c r="E33" s="20">
        <f t="shared" si="2"/>
        <v>34</v>
      </c>
      <c r="F33" s="21">
        <f t="shared" si="3"/>
        <v>2236.5181711606097</v>
      </c>
      <c r="G33" s="21">
        <f t="shared" si="4"/>
        <v>1497.6553341148888</v>
      </c>
      <c r="H33" s="21">
        <f t="shared" si="5"/>
        <v>738.86283704572099</v>
      </c>
      <c r="I33" s="21">
        <f t="shared" si="6"/>
        <v>2157.9718640093788</v>
      </c>
      <c r="J33" s="21">
        <f t="shared" si="7"/>
        <v>1418.5228604923798</v>
      </c>
      <c r="K33" s="21">
        <f t="shared" si="7"/>
        <v>739.4490035169988</v>
      </c>
      <c r="L33" s="22">
        <v>3.4769999999999999</v>
      </c>
      <c r="M33" s="23">
        <f t="shared" si="8"/>
        <v>22.222222222222221</v>
      </c>
      <c r="N33" s="20">
        <f t="shared" si="9"/>
        <v>1.0500000000000001E-2</v>
      </c>
      <c r="O33" s="22">
        <v>3.4849999999999999</v>
      </c>
      <c r="P33" s="23">
        <f t="shared" si="10"/>
        <v>22.222222222222221</v>
      </c>
      <c r="Q33" s="20">
        <f t="shared" si="11"/>
        <v>1.0500000000000001E-2</v>
      </c>
      <c r="R33" s="22">
        <v>3.4710000000000001</v>
      </c>
      <c r="S33" s="23">
        <f t="shared" si="12"/>
        <v>22.222222222222221</v>
      </c>
      <c r="T33" s="24">
        <f t="shared" si="13"/>
        <v>1.0500000000000001E-2</v>
      </c>
      <c r="U33" s="14">
        <f t="shared" si="14"/>
        <v>79.132473622508996</v>
      </c>
      <c r="V33" s="14">
        <f t="shared" si="15"/>
        <v>16.132473622508996</v>
      </c>
      <c r="W33" s="18">
        <f t="shared" si="16"/>
        <v>0.20386666666666872</v>
      </c>
      <c r="X33" s="18">
        <f t="shared" si="17"/>
        <v>7.2132092779453143E-3</v>
      </c>
    </row>
    <row r="34" spans="1:24" customFormat="false" ht="16">
      <c r="A34" s="2" t="s">
        <v>325</v>
      </c>
      <c r="B34" s="20">
        <f t="shared" si="0"/>
        <v>1080</v>
      </c>
      <c r="C34" s="20">
        <f t="shared" si="1"/>
        <v>912</v>
      </c>
      <c r="D34" s="20">
        <f t="shared" si="2"/>
        <v>112</v>
      </c>
      <c r="E34" s="20">
        <f t="shared" si="2"/>
        <v>56</v>
      </c>
      <c r="F34" s="21">
        <f t="shared" si="3"/>
        <v>4534.5838218053932</v>
      </c>
      <c r="G34" s="21">
        <f t="shared" si="4"/>
        <v>1606.6822977725678</v>
      </c>
      <c r="H34" s="21">
        <f t="shared" si="5"/>
        <v>2927.9015240328254</v>
      </c>
      <c r="I34" s="21">
        <f t="shared" si="6"/>
        <v>4376.025791324736</v>
      </c>
      <c r="J34" s="21">
        <f t="shared" si="7"/>
        <v>1418.5228604923798</v>
      </c>
      <c r="K34" s="21">
        <f t="shared" si="7"/>
        <v>2957.5029308323565</v>
      </c>
      <c r="L34" s="22">
        <v>4.0259999999999998</v>
      </c>
      <c r="M34" s="23">
        <f t="shared" si="8"/>
        <v>22.277777777777775</v>
      </c>
      <c r="N34" s="20">
        <f t="shared" si="9"/>
        <v>1.6400000000000001E-2</v>
      </c>
      <c r="O34" s="22">
        <v>4.0529999999999999</v>
      </c>
      <c r="P34" s="23">
        <f t="shared" si="10"/>
        <v>22.277777777777775</v>
      </c>
      <c r="Q34" s="20">
        <f t="shared" si="11"/>
        <v>1.6500000000000001E-2</v>
      </c>
      <c r="R34" s="22">
        <v>4.0140000000000002</v>
      </c>
      <c r="S34" s="23">
        <f t="shared" si="12"/>
        <v>22.277777777777775</v>
      </c>
      <c r="T34" s="24">
        <f t="shared" si="13"/>
        <v>1.6299999999999999E-2</v>
      </c>
      <c r="U34" s="14">
        <f t="shared" si="14"/>
        <v>188.15943728018806</v>
      </c>
      <c r="V34" s="14">
        <f t="shared" si="15"/>
        <v>76.159437280188058</v>
      </c>
      <c r="W34" s="18">
        <f t="shared" si="16"/>
        <v>0.40476012461059341</v>
      </c>
      <c r="X34" s="18">
        <f t="shared" si="17"/>
        <v>1.6795243019648503E-2</v>
      </c>
    </row>
    <row r="35" spans="1:24" customFormat="false" ht="16">
      <c r="A35" s="2" t="s">
        <v>326</v>
      </c>
      <c r="B35" s="20">
        <f t="shared" si="0"/>
        <v>1547</v>
      </c>
      <c r="C35" s="20">
        <f t="shared" si="1"/>
        <v>1344</v>
      </c>
      <c r="D35" s="20">
        <f t="shared" si="2"/>
        <v>137</v>
      </c>
      <c r="E35" s="20">
        <f t="shared" si="2"/>
        <v>66</v>
      </c>
      <c r="F35" s="21">
        <f t="shared" si="3"/>
        <v>4582.6494724501763</v>
      </c>
      <c r="G35" s="21">
        <f t="shared" si="4"/>
        <v>1652.6963657678784</v>
      </c>
      <c r="H35" s="21">
        <f t="shared" si="5"/>
        <v>2929.9531066822979</v>
      </c>
      <c r="I35" s="21">
        <f t="shared" si="6"/>
        <v>4394.7831184056276</v>
      </c>
      <c r="J35" s="21">
        <f t="shared" si="7"/>
        <v>1437.280187573271</v>
      </c>
      <c r="K35" s="21">
        <f t="shared" si="7"/>
        <v>2957.5029308323565</v>
      </c>
      <c r="L35" s="22">
        <f>(J35+H35)/B35</f>
        <v>2.8230338036558296</v>
      </c>
      <c r="M35" s="23">
        <f t="shared" si="8"/>
        <v>22.333333333333336</v>
      </c>
      <c r="N35" s="20">
        <f t="shared" si="9"/>
        <v>1.6199999999999999E-2</v>
      </c>
      <c r="O35" s="22">
        <v>2.8439999999999999</v>
      </c>
      <c r="P35" s="23">
        <f t="shared" si="10"/>
        <v>22.333333333333336</v>
      </c>
      <c r="Q35" s="20">
        <f t="shared" si="11"/>
        <v>1.6299999999999999E-2</v>
      </c>
      <c r="R35" s="22">
        <v>2.8149999999999999</v>
      </c>
      <c r="S35" s="23">
        <f t="shared" si="12"/>
        <v>22.333333333333336</v>
      </c>
      <c r="T35" s="24">
        <f t="shared" si="13"/>
        <v>1.61E-2</v>
      </c>
      <c r="U35" s="14">
        <f t="shared" si="14"/>
        <v>215.41617819460748</v>
      </c>
      <c r="V35" s="14">
        <f t="shared" si="15"/>
        <v>78.416178194607483</v>
      </c>
      <c r="W35" s="18">
        <f t="shared" si="16"/>
        <v>0.36402176870748365</v>
      </c>
      <c r="X35" s="18">
        <f t="shared" si="17"/>
        <v>1.7111537477615804E-2</v>
      </c>
    </row>
    <row r="36" spans="1:24" customFormat="false" ht="16">
      <c r="A36" s="2" t="s">
        <v>327</v>
      </c>
      <c r="B36" s="20">
        <f t="shared" si="0"/>
        <v>160</v>
      </c>
      <c r="C36" s="20">
        <f t="shared" si="1"/>
        <v>138</v>
      </c>
      <c r="D36" s="20">
        <f t="shared" si="2"/>
        <v>14</v>
      </c>
      <c r="E36" s="20">
        <f t="shared" si="2"/>
        <v>8</v>
      </c>
      <c r="F36" s="21">
        <f t="shared" si="3"/>
        <v>578.54630715123096</v>
      </c>
      <c r="G36" s="21">
        <f t="shared" si="4"/>
        <v>212.19226260257915</v>
      </c>
      <c r="H36" s="21">
        <f t="shared" si="5"/>
        <v>366.35404454865181</v>
      </c>
      <c r="I36" s="21">
        <f t="shared" si="6"/>
        <v>558.03048065650648</v>
      </c>
      <c r="J36" s="21">
        <f t="shared" si="7"/>
        <v>188.45252051582651</v>
      </c>
      <c r="K36" s="21">
        <f t="shared" si="7"/>
        <v>369.57796014067998</v>
      </c>
      <c r="L36" s="22">
        <v>3.4569999999999999</v>
      </c>
      <c r="M36" s="23">
        <f t="shared" si="8"/>
        <v>22.111111111111111</v>
      </c>
      <c r="N36" s="20">
        <f t="shared" si="9"/>
        <v>1.5900000000000001E-2</v>
      </c>
      <c r="O36" s="22">
        <v>3.4889999999999999</v>
      </c>
      <c r="P36" s="23">
        <f t="shared" si="10"/>
        <v>22.111111111111111</v>
      </c>
      <c r="Q36" s="20">
        <f t="shared" si="11"/>
        <v>1.61E-2</v>
      </c>
      <c r="R36" s="22">
        <v>3.4239999999999999</v>
      </c>
      <c r="S36" s="23">
        <f t="shared" si="12"/>
        <v>22.111111111111111</v>
      </c>
      <c r="T36" s="24">
        <f t="shared" si="13"/>
        <v>1.5800000000000002E-2</v>
      </c>
      <c r="U36" s="14">
        <f t="shared" si="14"/>
        <v>23.739742086752642</v>
      </c>
      <c r="V36" s="14">
        <f t="shared" si="15"/>
        <v>9.7397420867526421</v>
      </c>
      <c r="W36" s="18">
        <f t="shared" si="16"/>
        <v>0.41027160493827169</v>
      </c>
      <c r="X36" s="18">
        <f t="shared" si="17"/>
        <v>1.6834853090172245E-2</v>
      </c>
    </row>
    <row r="37" spans="1:24" customFormat="false" ht="16">
      <c r="A37" s="2" t="s">
        <v>328</v>
      </c>
      <c r="B37" s="20">
        <f t="shared" si="0"/>
        <v>246</v>
      </c>
      <c r="C37" s="20">
        <f t="shared" si="1"/>
        <v>217</v>
      </c>
      <c r="D37" s="20">
        <f t="shared" si="2"/>
        <v>18</v>
      </c>
      <c r="E37" s="20">
        <f t="shared" si="2"/>
        <v>11</v>
      </c>
      <c r="F37" s="21">
        <f t="shared" si="3"/>
        <v>601.69988276670574</v>
      </c>
      <c r="G37" s="21">
        <f t="shared" si="4"/>
        <v>235.05275498241497</v>
      </c>
      <c r="H37" s="21">
        <f t="shared" si="5"/>
        <v>366.64712778429077</v>
      </c>
      <c r="I37" s="21">
        <f t="shared" si="6"/>
        <v>577.08089097303639</v>
      </c>
      <c r="J37" s="21">
        <f t="shared" si="7"/>
        <v>207.50293083235638</v>
      </c>
      <c r="K37" s="21">
        <f t="shared" si="7"/>
        <v>369.57796014067998</v>
      </c>
      <c r="L37" s="22">
        <v>2.3370000000000002</v>
      </c>
      <c r="M37" s="23">
        <f t="shared" si="8"/>
        <v>22.111111111111111</v>
      </c>
      <c r="N37" s="20">
        <f t="shared" si="9"/>
        <v>1.55E-2</v>
      </c>
      <c r="O37" s="22">
        <v>2.36</v>
      </c>
      <c r="P37" s="23">
        <f t="shared" si="10"/>
        <v>22.111111111111111</v>
      </c>
      <c r="Q37" s="20">
        <f t="shared" si="11"/>
        <v>1.5599999999999999E-2</v>
      </c>
      <c r="R37" s="22">
        <v>2.3210000000000002</v>
      </c>
      <c r="S37" s="23">
        <f t="shared" si="12"/>
        <v>22.111111111111111</v>
      </c>
      <c r="T37" s="24">
        <f t="shared" si="13"/>
        <v>1.5299999999999999E-2</v>
      </c>
      <c r="U37" s="14">
        <f t="shared" si="14"/>
        <v>27.549824150058583</v>
      </c>
      <c r="V37" s="14">
        <f t="shared" si="15"/>
        <v>9.5498241500585834</v>
      </c>
      <c r="W37" s="18">
        <f t="shared" si="16"/>
        <v>0.34663829787233963</v>
      </c>
      <c r="X37" s="18">
        <f t="shared" si="17"/>
        <v>1.5871407696054499E-2</v>
      </c>
    </row>
    <row r="38" spans="1:24" customFormat="false" ht="16">
      <c r="A38" s="2" t="s">
        <v>329</v>
      </c>
      <c r="B38" s="20">
        <f t="shared" si="0"/>
        <v>1440</v>
      </c>
      <c r="C38" s="20">
        <f t="shared" si="1"/>
        <v>1218</v>
      </c>
      <c r="D38" s="20">
        <f t="shared" si="2"/>
        <v>151</v>
      </c>
      <c r="E38" s="20">
        <f t="shared" si="2"/>
        <v>71</v>
      </c>
      <c r="F38" s="21">
        <f t="shared" si="3"/>
        <v>5521.9812426729195</v>
      </c>
      <c r="G38" s="21">
        <f t="shared" si="4"/>
        <v>4302.7549824150065</v>
      </c>
      <c r="H38" s="21">
        <f t="shared" si="5"/>
        <v>1219.2262602579133</v>
      </c>
      <c r="I38" s="21">
        <f t="shared" si="6"/>
        <v>5342.9073856975383</v>
      </c>
      <c r="J38" s="21">
        <f t="shared" si="7"/>
        <v>4121.6295427901523</v>
      </c>
      <c r="K38" s="21">
        <f t="shared" si="7"/>
        <v>1221.2778429073858</v>
      </c>
      <c r="L38" s="22">
        <v>3.7080000000000002</v>
      </c>
      <c r="M38" s="23">
        <f t="shared" si="8"/>
        <v>26.777777777777779</v>
      </c>
      <c r="N38" s="20">
        <f t="shared" si="9"/>
        <v>1.11E-2</v>
      </c>
      <c r="O38" s="22">
        <v>3.7170000000000001</v>
      </c>
      <c r="P38" s="23">
        <f t="shared" si="10"/>
        <v>26.777777777777779</v>
      </c>
      <c r="Q38" s="20">
        <f t="shared" si="11"/>
        <v>1.11E-2</v>
      </c>
      <c r="R38" s="22">
        <v>3.698</v>
      </c>
      <c r="S38" s="23">
        <f t="shared" si="12"/>
        <v>26.777777777777779</v>
      </c>
      <c r="T38" s="24">
        <f t="shared" si="13"/>
        <v>1.0999999999999999E-2</v>
      </c>
      <c r="U38" s="14">
        <f t="shared" si="14"/>
        <v>181.12543962485415</v>
      </c>
      <c r="V38" s="14">
        <f t="shared" si="15"/>
        <v>30.125439624854152</v>
      </c>
      <c r="W38" s="18">
        <f t="shared" si="16"/>
        <v>0.16632362459547245</v>
      </c>
      <c r="X38" s="18">
        <f t="shared" si="17"/>
        <v>5.4555490685209047E-3</v>
      </c>
    </row>
    <row r="39" spans="1:24" customFormat="false" ht="16">
      <c r="A39" s="19" t="s">
        <v>124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25"/>
      <c r="M39" s="26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customFormat="false" ht="16">
      <c r="A40" s="27" t="s">
        <v>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15"/>
      <c r="M40" s="16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customFormat="false" ht="16">
      <c r="A41" s="7" t="s">
        <v>126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8"/>
      <c r="M41" s="2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customFormat="false" ht="16">
      <c r="A42" s="2" t="s">
        <v>127</v>
      </c>
      <c r="B42" s="2"/>
      <c r="C42" s="2"/>
      <c r="D42" s="2"/>
      <c r="E42" s="2"/>
      <c r="F42" s="2" t="s">
        <v>2</v>
      </c>
      <c r="G42" s="2"/>
      <c r="H42" s="2"/>
      <c r="I42" s="2"/>
      <c r="J42" s="2"/>
      <c r="K42" s="2"/>
      <c r="L42" s="15"/>
      <c r="M42" s="2" t="s">
        <v>3</v>
      </c>
      <c r="N42" s="2"/>
      <c r="O42" s="2" t="s">
        <v>114</v>
      </c>
      <c r="P42" s="2"/>
      <c r="Q42" s="2"/>
      <c r="R42" s="2" t="s">
        <v>115</v>
      </c>
      <c r="S42" s="2"/>
      <c r="T42" s="2"/>
      <c r="U42" s="2"/>
      <c r="V42" s="2"/>
      <c r="W42" s="2"/>
      <c r="X42" s="2"/>
    </row>
    <row r="43" spans="1:24" customFormat="false" ht="1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customFormat="false" ht="16">
      <c r="A44" s="2"/>
      <c r="B44" s="2"/>
      <c r="C44" s="2" t="s">
        <v>5</v>
      </c>
      <c r="D44" s="2"/>
      <c r="E44" s="2"/>
      <c r="F44" s="2" t="s">
        <v>116</v>
      </c>
      <c r="G44" s="2"/>
      <c r="H44" s="2"/>
      <c r="I44" s="2"/>
      <c r="J44" s="2" t="s">
        <v>7</v>
      </c>
      <c r="K44" s="2"/>
      <c r="L44" s="15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customFormat="false" ht="16">
      <c r="A45" s="2" t="s">
        <v>0</v>
      </c>
      <c r="B45" s="2"/>
      <c r="C45" s="11" t="s">
        <v>13</v>
      </c>
      <c r="D45" s="11" t="s">
        <v>8</v>
      </c>
      <c r="E45" s="11" t="s">
        <v>9</v>
      </c>
      <c r="F45" s="2"/>
      <c r="G45" s="11" t="s">
        <v>128</v>
      </c>
      <c r="H45" s="2"/>
      <c r="I45" s="2"/>
      <c r="J45" s="2"/>
      <c r="K45" s="2"/>
      <c r="L45" s="15"/>
      <c r="M45" s="16"/>
      <c r="N45" s="11" t="s">
        <v>10</v>
      </c>
      <c r="O45" s="2"/>
      <c r="P45" s="2"/>
      <c r="Q45" s="11" t="s">
        <v>10</v>
      </c>
      <c r="R45" s="2"/>
      <c r="S45" s="2"/>
      <c r="T45" s="11" t="s">
        <v>10</v>
      </c>
      <c r="U45" s="2"/>
      <c r="V45" s="2"/>
      <c r="W45" s="2"/>
      <c r="X45" s="2"/>
    </row>
    <row r="46" spans="1:24" customFormat="false" ht="16">
      <c r="A46" s="2" t="s">
        <v>11</v>
      </c>
      <c r="B46" s="11" t="s">
        <v>12</v>
      </c>
      <c r="C46" s="11" t="s">
        <v>129</v>
      </c>
      <c r="D46" s="11" t="s">
        <v>14</v>
      </c>
      <c r="E46" s="11" t="s">
        <v>130</v>
      </c>
      <c r="F46" s="11" t="s">
        <v>12</v>
      </c>
      <c r="G46" s="11" t="s">
        <v>131</v>
      </c>
      <c r="H46" s="11" t="s">
        <v>16</v>
      </c>
      <c r="I46" s="11" t="s">
        <v>12</v>
      </c>
      <c r="J46" s="11" t="s">
        <v>15</v>
      </c>
      <c r="K46" s="11" t="s">
        <v>16</v>
      </c>
      <c r="L46" s="11" t="s">
        <v>17</v>
      </c>
      <c r="M46" s="11" t="s">
        <v>18</v>
      </c>
      <c r="N46" s="11" t="s">
        <v>19</v>
      </c>
      <c r="O46" s="11" t="s">
        <v>17</v>
      </c>
      <c r="P46" s="11" t="s">
        <v>18</v>
      </c>
      <c r="Q46" s="11" t="s">
        <v>19</v>
      </c>
      <c r="R46" s="11" t="s">
        <v>17</v>
      </c>
      <c r="S46" s="11" t="s">
        <v>18</v>
      </c>
      <c r="T46" s="11" t="s">
        <v>19</v>
      </c>
      <c r="U46" s="2"/>
      <c r="V46" s="2"/>
      <c r="W46" s="2"/>
      <c r="X46" s="2"/>
    </row>
    <row r="47" spans="1:24" customFormat="false" ht="16">
      <c r="A47" s="2"/>
      <c r="B47" s="11" t="s">
        <v>20</v>
      </c>
      <c r="C47" s="11" t="s">
        <v>20</v>
      </c>
      <c r="D47" s="11" t="s">
        <v>20</v>
      </c>
      <c r="E47" s="11" t="s">
        <v>20</v>
      </c>
      <c r="F47" s="11" t="s">
        <v>132</v>
      </c>
      <c r="G47" s="11" t="s">
        <v>20</v>
      </c>
      <c r="H47" s="11" t="s">
        <v>132</v>
      </c>
      <c r="I47" s="11" t="s">
        <v>132</v>
      </c>
      <c r="J47" s="11" t="s">
        <v>132</v>
      </c>
      <c r="K47" s="11" t="s">
        <v>132</v>
      </c>
      <c r="L47" s="15"/>
      <c r="M47" s="11" t="s">
        <v>21</v>
      </c>
      <c r="N47" s="11" t="s">
        <v>122</v>
      </c>
      <c r="O47" s="2"/>
      <c r="P47" s="11" t="s">
        <v>21</v>
      </c>
      <c r="Q47" s="11" t="s">
        <v>122</v>
      </c>
      <c r="R47" s="2"/>
      <c r="S47" s="11" t="s">
        <v>21</v>
      </c>
      <c r="T47" s="11" t="s">
        <v>122</v>
      </c>
      <c r="U47" s="2"/>
      <c r="V47" s="2"/>
      <c r="W47" s="2"/>
      <c r="X47" s="2"/>
    </row>
    <row r="48" spans="1:24" customFormat="false" ht="16">
      <c r="A48" s="2" t="s">
        <v>330</v>
      </c>
      <c r="B48" s="2"/>
      <c r="C48" s="20">
        <v>1378</v>
      </c>
      <c r="D48" s="20">
        <v>141</v>
      </c>
      <c r="E48" s="20">
        <v>67</v>
      </c>
      <c r="F48" s="20">
        <v>12945</v>
      </c>
      <c r="G48" s="14">
        <f t="shared" ref="G48:G61" si="18">(F48-J48-H48)/3.412</f>
        <v>138.62837045720985</v>
      </c>
      <c r="H48" s="20">
        <v>0</v>
      </c>
      <c r="I48" s="2"/>
      <c r="J48" s="20">
        <v>12472</v>
      </c>
      <c r="K48" s="20">
        <v>0</v>
      </c>
      <c r="L48" s="2"/>
      <c r="M48" s="23">
        <v>72.2</v>
      </c>
      <c r="N48" s="20">
        <v>7.4000000000000003E-3</v>
      </c>
      <c r="O48" s="2"/>
      <c r="P48" s="23">
        <v>72.2</v>
      </c>
      <c r="Q48" s="20">
        <v>7.4000000000000003E-3</v>
      </c>
      <c r="R48" s="2"/>
      <c r="S48" s="23">
        <v>72.2</v>
      </c>
      <c r="T48" s="24">
        <v>7.4000000000000003E-3</v>
      </c>
      <c r="U48" s="2"/>
      <c r="V48" s="2"/>
      <c r="W48" s="2"/>
      <c r="X48" s="2"/>
    </row>
    <row r="49" spans="1:24" customFormat="false" ht="16">
      <c r="A49" s="2" t="s">
        <v>317</v>
      </c>
      <c r="B49" s="2"/>
      <c r="C49" s="20">
        <v>943</v>
      </c>
      <c r="D49" s="20">
        <v>122</v>
      </c>
      <c r="E49" s="20">
        <v>60</v>
      </c>
      <c r="F49" s="20">
        <v>12814</v>
      </c>
      <c r="G49" s="14">
        <f t="shared" si="18"/>
        <v>118.99179366940211</v>
      </c>
      <c r="H49" s="20">
        <v>0</v>
      </c>
      <c r="I49" s="2"/>
      <c r="J49" s="20">
        <v>12408</v>
      </c>
      <c r="K49" s="20">
        <v>0</v>
      </c>
      <c r="L49" s="2"/>
      <c r="M49" s="23">
        <v>72.099999999999994</v>
      </c>
      <c r="N49" s="20">
        <v>6.4000000000000003E-3</v>
      </c>
      <c r="O49" s="2"/>
      <c r="P49" s="23">
        <v>72.099999999999994</v>
      </c>
      <c r="Q49" s="20">
        <v>6.4000000000000003E-3</v>
      </c>
      <c r="R49" s="2"/>
      <c r="S49" s="23">
        <v>72.099999999999994</v>
      </c>
      <c r="T49" s="24">
        <v>6.4000000000000003E-3</v>
      </c>
      <c r="U49" s="2"/>
      <c r="V49" s="2"/>
      <c r="W49" s="2"/>
      <c r="X49" s="2"/>
    </row>
    <row r="50" spans="1:24" customFormat="false" ht="16">
      <c r="A50" s="2" t="s">
        <v>318</v>
      </c>
      <c r="B50" s="2"/>
      <c r="C50" s="20">
        <v>893</v>
      </c>
      <c r="D50" s="20">
        <v>110</v>
      </c>
      <c r="E50" s="20">
        <v>55</v>
      </c>
      <c r="F50" s="20">
        <v>12758</v>
      </c>
      <c r="G50" s="14">
        <f t="shared" si="18"/>
        <v>107.56154747948418</v>
      </c>
      <c r="H50" s="20">
        <v>0</v>
      </c>
      <c r="I50" s="2"/>
      <c r="J50" s="20">
        <v>12391</v>
      </c>
      <c r="K50" s="20">
        <v>0</v>
      </c>
      <c r="L50" s="2"/>
      <c r="M50" s="23">
        <v>80.099999999999994</v>
      </c>
      <c r="N50" s="20">
        <v>7.7999999999999996E-3</v>
      </c>
      <c r="O50" s="2"/>
      <c r="P50" s="23">
        <v>80.099999999999994</v>
      </c>
      <c r="Q50" s="20">
        <v>7.7999999999999996E-3</v>
      </c>
      <c r="R50" s="2"/>
      <c r="S50" s="23">
        <v>80.099999999999994</v>
      </c>
      <c r="T50" s="24">
        <v>7.7999999999999996E-3</v>
      </c>
      <c r="U50" s="2"/>
      <c r="V50" s="2"/>
      <c r="W50" s="2"/>
      <c r="X50" s="2"/>
    </row>
    <row r="51" spans="1:24" customFormat="false" ht="16">
      <c r="A51" s="2" t="s">
        <v>319</v>
      </c>
      <c r="B51" s="2"/>
      <c r="C51" s="20">
        <v>98</v>
      </c>
      <c r="D51" s="20">
        <v>8</v>
      </c>
      <c r="E51" s="20">
        <v>5</v>
      </c>
      <c r="F51" s="20">
        <v>734</v>
      </c>
      <c r="G51" s="14">
        <f t="shared" si="18"/>
        <v>7.6201641266119582</v>
      </c>
      <c r="H51" s="20">
        <v>0</v>
      </c>
      <c r="I51" s="2"/>
      <c r="J51" s="20">
        <v>708</v>
      </c>
      <c r="K51" s="20">
        <v>0</v>
      </c>
      <c r="L51" s="2"/>
      <c r="M51" s="23">
        <v>71.8</v>
      </c>
      <c r="N51" s="20">
        <v>7.3000000000000001E-3</v>
      </c>
      <c r="O51" s="2"/>
      <c r="P51" s="23">
        <v>71.8</v>
      </c>
      <c r="Q51" s="20">
        <v>7.3000000000000001E-3</v>
      </c>
      <c r="R51" s="2"/>
      <c r="S51" s="23">
        <v>71.8</v>
      </c>
      <c r="T51" s="24">
        <v>7.3000000000000001E-3</v>
      </c>
      <c r="U51" s="2"/>
      <c r="V51" s="2"/>
      <c r="W51" s="2"/>
      <c r="X51" s="2"/>
    </row>
    <row r="52" spans="1:24" customFormat="false" ht="16">
      <c r="A52" s="2" t="s">
        <v>320</v>
      </c>
      <c r="B52" s="2"/>
      <c r="C52" s="20">
        <v>60</v>
      </c>
      <c r="D52" s="20">
        <v>6</v>
      </c>
      <c r="E52" s="20">
        <v>4</v>
      </c>
      <c r="F52" s="20">
        <v>664</v>
      </c>
      <c r="G52" s="14">
        <f t="shared" si="18"/>
        <v>6.1547479484173504</v>
      </c>
      <c r="H52" s="20">
        <v>0</v>
      </c>
      <c r="I52" s="2"/>
      <c r="J52" s="20">
        <v>643</v>
      </c>
      <c r="K52" s="20">
        <v>0</v>
      </c>
      <c r="L52" s="2"/>
      <c r="M52" s="23">
        <v>71.8</v>
      </c>
      <c r="N52" s="20">
        <v>6.4000000000000003E-3</v>
      </c>
      <c r="O52" s="2"/>
      <c r="P52" s="23">
        <v>71.8</v>
      </c>
      <c r="Q52" s="20">
        <v>6.4000000000000003E-3</v>
      </c>
      <c r="R52" s="2"/>
      <c r="S52" s="23">
        <v>71.8</v>
      </c>
      <c r="T52" s="24">
        <v>6.4000000000000003E-3</v>
      </c>
      <c r="U52" s="2"/>
      <c r="V52" s="2"/>
      <c r="W52" s="2"/>
      <c r="X52" s="2"/>
    </row>
    <row r="53" spans="1:24" customFormat="false" ht="16">
      <c r="A53" s="2" t="s">
        <v>321</v>
      </c>
      <c r="B53" s="2"/>
      <c r="C53" s="20">
        <v>1047</v>
      </c>
      <c r="D53" s="20">
        <v>136</v>
      </c>
      <c r="E53" s="20">
        <v>65</v>
      </c>
      <c r="F53" s="20">
        <v>15448</v>
      </c>
      <c r="G53" s="14">
        <f t="shared" si="18"/>
        <v>149.47245017584996</v>
      </c>
      <c r="H53" s="20">
        <v>2530</v>
      </c>
      <c r="I53" s="2"/>
      <c r="J53" s="20">
        <v>12408</v>
      </c>
      <c r="K53" s="20">
        <v>2523</v>
      </c>
      <c r="L53" s="2"/>
      <c r="M53" s="23">
        <v>72.2</v>
      </c>
      <c r="N53" s="20">
        <v>8.3000000000000001E-3</v>
      </c>
      <c r="O53" s="2"/>
      <c r="P53" s="23">
        <v>72.2</v>
      </c>
      <c r="Q53" s="20">
        <v>8.3000000000000001E-3</v>
      </c>
      <c r="R53" s="2"/>
      <c r="S53" s="23">
        <v>72.2</v>
      </c>
      <c r="T53" s="24">
        <v>8.3000000000000001E-3</v>
      </c>
      <c r="U53" s="2"/>
      <c r="V53" s="2"/>
      <c r="W53" s="2"/>
      <c r="X53" s="2"/>
    </row>
    <row r="54" spans="1:24" customFormat="false" ht="16">
      <c r="A54" s="2" t="s">
        <v>322</v>
      </c>
      <c r="B54" s="2"/>
      <c r="C54" s="20">
        <v>986</v>
      </c>
      <c r="D54" s="20">
        <v>121</v>
      </c>
      <c r="E54" s="20">
        <v>60</v>
      </c>
      <c r="F54" s="20">
        <v>15383</v>
      </c>
      <c r="G54" s="14">
        <f t="shared" si="18"/>
        <v>137.45603751465416</v>
      </c>
      <c r="H54" s="20">
        <v>2523</v>
      </c>
      <c r="I54" s="2"/>
      <c r="J54" s="20">
        <v>12391</v>
      </c>
      <c r="K54" s="20">
        <v>2523</v>
      </c>
      <c r="L54" s="2"/>
      <c r="M54" s="23">
        <v>80.099999999999994</v>
      </c>
      <c r="N54" s="20">
        <v>9.9000000000000008E-3</v>
      </c>
      <c r="O54" s="2"/>
      <c r="P54" s="23">
        <v>80.099999999999994</v>
      </c>
      <c r="Q54" s="20">
        <v>9.9000000000000008E-3</v>
      </c>
      <c r="R54" s="2"/>
      <c r="S54" s="23">
        <v>80.099999999999994</v>
      </c>
      <c r="T54" s="24">
        <v>9.7999999999999997E-3</v>
      </c>
      <c r="U54" s="2"/>
      <c r="V54" s="2"/>
      <c r="W54" s="2"/>
      <c r="X54" s="2"/>
    </row>
    <row r="55" spans="1:24" customFormat="false" ht="16">
      <c r="A55" s="2" t="s">
        <v>323</v>
      </c>
      <c r="B55" s="2"/>
      <c r="C55" s="20">
        <v>1325</v>
      </c>
      <c r="D55" s="20">
        <v>145</v>
      </c>
      <c r="E55" s="20">
        <v>69</v>
      </c>
      <c r="F55" s="20">
        <v>15521</v>
      </c>
      <c r="G55" s="14">
        <f t="shared" si="18"/>
        <v>160.60961313012896</v>
      </c>
      <c r="H55" s="20">
        <v>2526</v>
      </c>
      <c r="I55" s="2"/>
      <c r="J55" s="20">
        <v>12447</v>
      </c>
      <c r="K55" s="20">
        <v>2523</v>
      </c>
      <c r="L55" s="2"/>
      <c r="M55" s="23">
        <v>74.2</v>
      </c>
      <c r="N55" s="20">
        <v>9.1999999999999998E-3</v>
      </c>
      <c r="O55" s="2"/>
      <c r="P55" s="23">
        <v>74.2</v>
      </c>
      <c r="Q55" s="20">
        <v>9.1999999999999998E-3</v>
      </c>
      <c r="R55" s="2"/>
      <c r="S55" s="23">
        <v>74.2</v>
      </c>
      <c r="T55" s="24">
        <v>9.1999999999999998E-3</v>
      </c>
      <c r="U55" s="2"/>
      <c r="V55" s="2"/>
      <c r="W55" s="2"/>
      <c r="X55" s="2"/>
    </row>
    <row r="56" spans="1:24" customFormat="false" ht="16">
      <c r="A56" s="2" t="s">
        <v>324</v>
      </c>
      <c r="B56" s="2"/>
      <c r="C56" s="20">
        <v>557</v>
      </c>
      <c r="D56" s="20">
        <v>63</v>
      </c>
      <c r="E56" s="20">
        <v>34</v>
      </c>
      <c r="F56" s="20">
        <v>7631</v>
      </c>
      <c r="G56" s="14">
        <f t="shared" si="18"/>
        <v>79.132473622508797</v>
      </c>
      <c r="H56" s="20">
        <v>2521</v>
      </c>
      <c r="I56" s="2"/>
      <c r="J56" s="20">
        <v>4840</v>
      </c>
      <c r="K56" s="20">
        <v>2523</v>
      </c>
      <c r="L56" s="2"/>
      <c r="M56" s="23">
        <v>72</v>
      </c>
      <c r="N56" s="20">
        <v>1.0500000000000001E-2</v>
      </c>
      <c r="O56" s="2"/>
      <c r="P56" s="23">
        <v>72</v>
      </c>
      <c r="Q56" s="20">
        <v>1.0500000000000001E-2</v>
      </c>
      <c r="R56" s="2"/>
      <c r="S56" s="23">
        <v>72</v>
      </c>
      <c r="T56" s="24">
        <v>1.0500000000000001E-2</v>
      </c>
      <c r="U56" s="2"/>
      <c r="V56" s="2"/>
      <c r="W56" s="2"/>
      <c r="X56" s="2"/>
    </row>
    <row r="57" spans="1:24" customFormat="false" ht="16">
      <c r="A57" s="2" t="s">
        <v>325</v>
      </c>
      <c r="B57" s="2"/>
      <c r="C57" s="20">
        <v>968</v>
      </c>
      <c r="D57" s="20">
        <v>112</v>
      </c>
      <c r="E57" s="20">
        <v>56</v>
      </c>
      <c r="F57" s="20">
        <v>15472</v>
      </c>
      <c r="G57" s="14">
        <f t="shared" si="18"/>
        <v>188.15943728018757</v>
      </c>
      <c r="H57" s="20">
        <v>9990</v>
      </c>
      <c r="I57" s="2"/>
      <c r="J57" s="20">
        <v>4840</v>
      </c>
      <c r="K57" s="20">
        <v>10091</v>
      </c>
      <c r="L57" s="2"/>
      <c r="M57" s="23">
        <v>72.099999999999994</v>
      </c>
      <c r="N57" s="20">
        <v>1.6400000000000001E-2</v>
      </c>
      <c r="O57" s="2"/>
      <c r="P57" s="23">
        <v>72.099999999999994</v>
      </c>
      <c r="Q57" s="20">
        <v>1.6500000000000001E-2</v>
      </c>
      <c r="R57" s="2"/>
      <c r="S57" s="23">
        <v>72.099999999999994</v>
      </c>
      <c r="T57" s="24">
        <v>1.6299999999999999E-2</v>
      </c>
      <c r="U57" s="2"/>
      <c r="V57" s="2"/>
      <c r="W57" s="2"/>
      <c r="X57" s="2"/>
    </row>
    <row r="58" spans="1:24" customFormat="false" ht="16">
      <c r="A58" s="2" t="s">
        <v>326</v>
      </c>
      <c r="B58" s="2"/>
      <c r="C58" s="20">
        <v>1410</v>
      </c>
      <c r="D58" s="20">
        <v>137</v>
      </c>
      <c r="E58" s="20">
        <v>66</v>
      </c>
      <c r="F58" s="20">
        <v>15636</v>
      </c>
      <c r="G58" s="14">
        <f t="shared" si="18"/>
        <v>215.41617819460728</v>
      </c>
      <c r="H58" s="20">
        <v>9997</v>
      </c>
      <c r="I58" s="2"/>
      <c r="J58" s="20">
        <v>4904</v>
      </c>
      <c r="K58" s="20">
        <v>10091</v>
      </c>
      <c r="L58" s="2"/>
      <c r="M58" s="23">
        <v>72.2</v>
      </c>
      <c r="N58" s="20">
        <v>1.6199999999999999E-2</v>
      </c>
      <c r="O58" s="2"/>
      <c r="P58" s="23">
        <v>72.2</v>
      </c>
      <c r="Q58" s="20">
        <v>1.6299999999999999E-2</v>
      </c>
      <c r="R58" s="2"/>
      <c r="S58" s="23">
        <v>72.2</v>
      </c>
      <c r="T58" s="24">
        <v>1.61E-2</v>
      </c>
      <c r="U58" s="2"/>
      <c r="V58" s="2"/>
      <c r="W58" s="2"/>
      <c r="X58" s="2"/>
    </row>
    <row r="59" spans="1:24" customFormat="false" ht="16">
      <c r="A59" s="2" t="s">
        <v>327</v>
      </c>
      <c r="B59" s="2"/>
      <c r="C59" s="20">
        <v>146</v>
      </c>
      <c r="D59" s="20">
        <v>14</v>
      </c>
      <c r="E59" s="20">
        <v>8</v>
      </c>
      <c r="F59" s="20">
        <v>1974</v>
      </c>
      <c r="G59" s="14">
        <f t="shared" si="18"/>
        <v>23.739742086752639</v>
      </c>
      <c r="H59" s="20">
        <v>1250</v>
      </c>
      <c r="I59" s="2"/>
      <c r="J59" s="20">
        <v>643</v>
      </c>
      <c r="K59" s="20">
        <v>1261</v>
      </c>
      <c r="L59" s="2"/>
      <c r="M59" s="23">
        <v>71.8</v>
      </c>
      <c r="N59" s="20">
        <v>1.5900000000000001E-2</v>
      </c>
      <c r="O59" s="2"/>
      <c r="P59" s="23">
        <v>71.8</v>
      </c>
      <c r="Q59" s="20">
        <v>1.61E-2</v>
      </c>
      <c r="R59" s="2"/>
      <c r="S59" s="23">
        <v>71.8</v>
      </c>
      <c r="T59" s="24">
        <v>1.5800000000000002E-2</v>
      </c>
      <c r="U59" s="2"/>
      <c r="V59" s="2"/>
      <c r="W59" s="2"/>
      <c r="X59" s="2"/>
    </row>
    <row r="60" spans="1:24" customFormat="false" ht="16">
      <c r="A60" s="2" t="s">
        <v>328</v>
      </c>
      <c r="B60" s="2"/>
      <c r="C60" s="20">
        <v>228</v>
      </c>
      <c r="D60" s="20">
        <v>18</v>
      </c>
      <c r="E60" s="20">
        <v>11</v>
      </c>
      <c r="F60" s="20">
        <v>2053</v>
      </c>
      <c r="G60" s="14">
        <f t="shared" si="18"/>
        <v>27.549824150058619</v>
      </c>
      <c r="H60" s="20">
        <v>1251</v>
      </c>
      <c r="I60" s="2"/>
      <c r="J60" s="20">
        <v>708</v>
      </c>
      <c r="K60" s="20">
        <v>1261</v>
      </c>
      <c r="L60" s="2"/>
      <c r="M60" s="23">
        <v>71.8</v>
      </c>
      <c r="N60" s="20">
        <v>1.55E-2</v>
      </c>
      <c r="O60" s="2"/>
      <c r="P60" s="23">
        <v>71.8</v>
      </c>
      <c r="Q60" s="20">
        <v>1.5599999999999999E-2</v>
      </c>
      <c r="R60" s="2"/>
      <c r="S60" s="23">
        <v>71.8</v>
      </c>
      <c r="T60" s="24">
        <v>1.5299999999999999E-2</v>
      </c>
      <c r="U60" s="2"/>
      <c r="V60" s="2"/>
      <c r="W60" s="2"/>
      <c r="X60" s="2"/>
    </row>
    <row r="61" spans="1:24" customFormat="false" ht="16">
      <c r="A61" s="2" t="s">
        <v>329</v>
      </c>
      <c r="B61" s="2"/>
      <c r="C61" s="20">
        <v>1289</v>
      </c>
      <c r="D61" s="20">
        <v>151</v>
      </c>
      <c r="E61" s="20">
        <v>71</v>
      </c>
      <c r="F61" s="20">
        <v>18841</v>
      </c>
      <c r="G61" s="14">
        <f t="shared" si="18"/>
        <v>181.12543962485347</v>
      </c>
      <c r="H61" s="20">
        <v>4160</v>
      </c>
      <c r="I61" s="2"/>
      <c r="J61" s="20">
        <v>14063</v>
      </c>
      <c r="K61" s="20">
        <v>4167</v>
      </c>
      <c r="L61" s="2"/>
      <c r="M61" s="23">
        <v>80.2</v>
      </c>
      <c r="N61" s="20">
        <v>1.11E-2</v>
      </c>
      <c r="O61" s="2"/>
      <c r="P61" s="23">
        <v>80.2</v>
      </c>
      <c r="Q61" s="20">
        <v>1.11E-2</v>
      </c>
      <c r="R61" s="2"/>
      <c r="S61" s="23">
        <v>80.2</v>
      </c>
      <c r="T61" s="24">
        <v>1.0999999999999999E-2</v>
      </c>
      <c r="U61" s="2"/>
      <c r="V61" s="2"/>
      <c r="W61" s="2"/>
      <c r="X61" s="2"/>
    </row>
    <row r="64" spans="2:2" customFormat="false">
      <c r="B64" t="s">
        <v>133</v>
      </c>
    </row>
    <row r="65" spans="1:24" customFormat="false" ht="16">
      <c r="A65" s="2"/>
      <c r="B65" s="2"/>
      <c r="C65" s="21"/>
      <c r="D65" s="21"/>
      <c r="E65" s="2"/>
      <c r="F65" s="30"/>
      <c r="G65" s="30"/>
      <c r="H65" s="2" t="s">
        <v>134</v>
      </c>
      <c r="I65" s="30"/>
      <c r="J65" s="30"/>
      <c r="K65" s="30"/>
      <c r="L65" s="2"/>
      <c r="M65" s="20"/>
      <c r="N65" s="20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customFormat="false" ht="16">
      <c r="A66" s="2"/>
      <c r="B66" s="2"/>
      <c r="C66" s="21"/>
      <c r="D66" s="21"/>
      <c r="E66" s="2"/>
      <c r="F66" s="2" t="s">
        <v>2</v>
      </c>
      <c r="G66" s="30"/>
      <c r="H66" s="30"/>
      <c r="I66" s="30"/>
      <c r="J66" s="30"/>
      <c r="K66" s="30"/>
      <c r="L66" s="2"/>
      <c r="M66" s="20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customFormat="false" ht="16">
      <c r="A67" s="2"/>
      <c r="B67" s="2"/>
      <c r="C67" s="21"/>
      <c r="D67" s="21"/>
      <c r="E67" s="2"/>
      <c r="F67" s="30"/>
      <c r="G67" s="30"/>
      <c r="H67" s="30"/>
      <c r="I67" s="30"/>
      <c r="J67" s="30"/>
      <c r="K67" s="30"/>
      <c r="L67" s="2"/>
      <c r="M67" s="20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customFormat="false" ht="16">
      <c r="A68" s="2"/>
      <c r="B68" s="2"/>
      <c r="C68" s="21"/>
      <c r="D68" s="21"/>
      <c r="E68" s="2"/>
      <c r="F68" s="30"/>
      <c r="G68" s="30"/>
      <c r="H68" s="30"/>
      <c r="I68" s="30"/>
      <c r="J68" s="30"/>
      <c r="K68" s="30"/>
      <c r="L68" s="2"/>
      <c r="M68" s="20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customFormat="false" ht="16">
      <c r="A69" s="2"/>
      <c r="B69" s="11" t="s">
        <v>8</v>
      </c>
      <c r="C69" s="2" t="s">
        <v>135</v>
      </c>
      <c r="D69" s="21"/>
      <c r="E69" s="2"/>
      <c r="F69" s="11" t="s">
        <v>136</v>
      </c>
      <c r="G69" s="30"/>
      <c r="H69" s="30"/>
      <c r="I69" s="11" t="s">
        <v>117</v>
      </c>
      <c r="J69" s="11" t="s">
        <v>118</v>
      </c>
      <c r="K69" s="11" t="s">
        <v>118</v>
      </c>
      <c r="L69" s="2"/>
      <c r="M69" s="20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customFormat="false" ht="16">
      <c r="A70" s="2" t="s">
        <v>11</v>
      </c>
      <c r="B70" s="11" t="s">
        <v>14</v>
      </c>
      <c r="C70" s="11" t="s">
        <v>12</v>
      </c>
      <c r="D70" s="11" t="s">
        <v>15</v>
      </c>
      <c r="E70" s="11" t="s">
        <v>16</v>
      </c>
      <c r="F70" s="11" t="s">
        <v>15</v>
      </c>
      <c r="G70" s="11" t="s">
        <v>16</v>
      </c>
      <c r="H70" s="11" t="s">
        <v>117</v>
      </c>
      <c r="I70" s="11" t="s">
        <v>119</v>
      </c>
      <c r="J70" s="11" t="s">
        <v>120</v>
      </c>
      <c r="K70" s="11" t="s">
        <v>121</v>
      </c>
      <c r="L70" s="2"/>
      <c r="M70" s="20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customFormat="false" ht="16">
      <c r="A71" s="2" t="s">
        <v>322</v>
      </c>
      <c r="B71" s="11" t="s">
        <v>20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123</v>
      </c>
      <c r="K71" s="11" t="s">
        <v>123</v>
      </c>
      <c r="L71" s="2"/>
      <c r="M71" s="20"/>
      <c r="N71" s="24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customFormat="false" ht="16">
      <c r="A72" s="2" t="s">
        <v>330</v>
      </c>
      <c r="B72" s="21">
        <f t="shared" ref="B72:B85" si="19">D25</f>
        <v>141</v>
      </c>
      <c r="C72" s="21">
        <f t="shared" ref="C72:C85" si="20">F25</f>
        <v>3793.9624853458381</v>
      </c>
      <c r="D72" s="21">
        <f t="shared" ref="D72:D85" si="21">G25</f>
        <v>3793.9624853458381</v>
      </c>
      <c r="E72" s="21">
        <f t="shared" ref="E72:E85" si="22">H25</f>
        <v>0</v>
      </c>
      <c r="F72" s="21">
        <f t="shared" ref="F72:F85" si="23">J25</f>
        <v>3655.3341148886284</v>
      </c>
      <c r="G72" s="21">
        <f t="shared" ref="G72:G85" si="24">K25</f>
        <v>0</v>
      </c>
      <c r="H72" s="14">
        <f t="shared" ref="H72:H87" si="25">D72-F72</f>
        <v>138.62837045720971</v>
      </c>
      <c r="I72" s="14">
        <f t="shared" ref="I72:I87" si="26">H72-B72</f>
        <v>-2.3716295427902878</v>
      </c>
      <c r="J72" s="18">
        <f t="shared" ref="J72:J87" si="27">I72/H72</f>
        <v>-1.7107822410148986E-2</v>
      </c>
      <c r="K72" s="18">
        <f t="shared" ref="K72:K87" si="28">I72/C72</f>
        <v>-6.2510621861726248E-4</v>
      </c>
      <c r="L72" s="2"/>
      <c r="M72" s="20"/>
      <c r="N72" s="24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customFormat="false" ht="16">
      <c r="A73" s="2" t="s">
        <v>317</v>
      </c>
      <c r="B73" s="21">
        <f t="shared" si="19"/>
        <v>122</v>
      </c>
      <c r="C73" s="21">
        <f t="shared" si="20"/>
        <v>3755.5685814771396</v>
      </c>
      <c r="D73" s="21">
        <f t="shared" si="21"/>
        <v>3755.5685814771396</v>
      </c>
      <c r="E73" s="21">
        <f t="shared" si="22"/>
        <v>0</v>
      </c>
      <c r="F73" s="21">
        <f t="shared" si="23"/>
        <v>3636.5767878077377</v>
      </c>
      <c r="G73" s="21">
        <f t="shared" si="24"/>
        <v>0</v>
      </c>
      <c r="H73" s="14">
        <f t="shared" si="25"/>
        <v>118.99179366940189</v>
      </c>
      <c r="I73" s="14">
        <f t="shared" si="26"/>
        <v>-3.0082063305981137</v>
      </c>
      <c r="J73" s="18">
        <f t="shared" si="27"/>
        <v>-2.5280788177341831E-2</v>
      </c>
      <c r="K73" s="18">
        <f t="shared" si="28"/>
        <v>-8.0099890744504167E-4</v>
      </c>
      <c r="L73" s="2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customFormat="false" ht="16">
      <c r="A74" s="2" t="s">
        <v>318</v>
      </c>
      <c r="B74" s="21">
        <f t="shared" si="19"/>
        <v>110</v>
      </c>
      <c r="C74" s="21">
        <f t="shared" si="20"/>
        <v>3739.1559202813601</v>
      </c>
      <c r="D74" s="21">
        <f t="shared" si="21"/>
        <v>3739.1559202813601</v>
      </c>
      <c r="E74" s="21">
        <f t="shared" si="22"/>
        <v>0</v>
      </c>
      <c r="F74" s="21">
        <f t="shared" si="23"/>
        <v>3631.594372801876</v>
      </c>
      <c r="G74" s="21">
        <f t="shared" si="24"/>
        <v>0</v>
      </c>
      <c r="H74" s="14">
        <f t="shared" si="25"/>
        <v>107.56154747948403</v>
      </c>
      <c r="I74" s="14">
        <f t="shared" si="26"/>
        <v>-2.4384525205159662</v>
      </c>
      <c r="J74" s="18">
        <f t="shared" si="27"/>
        <v>-2.2670299727521763E-2</v>
      </c>
      <c r="K74" s="18">
        <f t="shared" si="28"/>
        <v>-6.5213983382979117E-4</v>
      </c>
      <c r="L74" s="2"/>
      <c r="M74" s="23"/>
      <c r="N74" s="24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customFormat="false" ht="16">
      <c r="A75" s="2" t="s">
        <v>319</v>
      </c>
      <c r="B75" s="21">
        <f t="shared" si="19"/>
        <v>8</v>
      </c>
      <c r="C75" s="21">
        <f t="shared" si="20"/>
        <v>215.12309495896835</v>
      </c>
      <c r="D75" s="21">
        <f t="shared" si="21"/>
        <v>215.12309495896835</v>
      </c>
      <c r="E75" s="21">
        <f t="shared" si="22"/>
        <v>0</v>
      </c>
      <c r="F75" s="21">
        <f t="shared" si="23"/>
        <v>207.50293083235638</v>
      </c>
      <c r="G75" s="21">
        <f t="shared" si="24"/>
        <v>0</v>
      </c>
      <c r="H75" s="14">
        <f t="shared" si="25"/>
        <v>7.620164126611968</v>
      </c>
      <c r="I75" s="14">
        <f t="shared" si="26"/>
        <v>-0.37983587338803204</v>
      </c>
      <c r="J75" s="18">
        <f t="shared" si="27"/>
        <v>-4.9846153846152444E-2</v>
      </c>
      <c r="K75" s="18">
        <f t="shared" si="28"/>
        <v>-1.7656675749318329E-3</v>
      </c>
      <c r="L75" s="2"/>
      <c r="M75" s="23"/>
      <c r="N75" s="24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customFormat="false" ht="16">
      <c r="A76" s="2" t="s">
        <v>320</v>
      </c>
      <c r="B76" s="21">
        <f t="shared" si="19"/>
        <v>6</v>
      </c>
      <c r="C76" s="21">
        <f t="shared" si="20"/>
        <v>194.60726846424384</v>
      </c>
      <c r="D76" s="21">
        <f t="shared" si="21"/>
        <v>194.60726846424384</v>
      </c>
      <c r="E76" s="21">
        <f t="shared" si="22"/>
        <v>0</v>
      </c>
      <c r="F76" s="21">
        <f t="shared" si="23"/>
        <v>188.45252051582651</v>
      </c>
      <c r="G76" s="21">
        <f t="shared" si="24"/>
        <v>0</v>
      </c>
      <c r="H76" s="14">
        <f t="shared" si="25"/>
        <v>6.154747948417338</v>
      </c>
      <c r="I76" s="14">
        <f t="shared" si="26"/>
        <v>0.15474794841733797</v>
      </c>
      <c r="J76" s="18">
        <f t="shared" si="27"/>
        <v>2.5142857142855152E-2</v>
      </c>
      <c r="K76" s="18">
        <f t="shared" si="28"/>
        <v>7.9518072289150169E-4</v>
      </c>
      <c r="L76" s="2"/>
      <c r="M76" s="23"/>
      <c r="N76" s="24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customFormat="false" ht="16">
      <c r="A77" s="2" t="s">
        <v>321</v>
      </c>
      <c r="B77" s="21">
        <f t="shared" si="19"/>
        <v>136</v>
      </c>
      <c r="C77" s="21">
        <f t="shared" si="20"/>
        <v>4527.5498241500591</v>
      </c>
      <c r="D77" s="21">
        <f t="shared" si="21"/>
        <v>3786.0492379835878</v>
      </c>
      <c r="E77" s="21">
        <f t="shared" si="22"/>
        <v>741.50058616647129</v>
      </c>
      <c r="F77" s="21">
        <f t="shared" si="23"/>
        <v>3636.5767878077377</v>
      </c>
      <c r="G77" s="21">
        <f t="shared" si="24"/>
        <v>739.4490035169988</v>
      </c>
      <c r="H77" s="14">
        <f t="shared" si="25"/>
        <v>149.4724501758501</v>
      </c>
      <c r="I77" s="14">
        <f t="shared" si="26"/>
        <v>13.472450175850099</v>
      </c>
      <c r="J77" s="18">
        <f t="shared" si="27"/>
        <v>9.0133333333334301E-2</v>
      </c>
      <c r="K77" s="18">
        <f t="shared" si="28"/>
        <v>2.9756602796478853E-3</v>
      </c>
      <c r="L77" s="2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customFormat="false" ht="16">
      <c r="A78" s="2" t="s">
        <v>322</v>
      </c>
      <c r="B78" s="21">
        <f t="shared" si="19"/>
        <v>121</v>
      </c>
      <c r="C78" s="21">
        <f t="shared" si="20"/>
        <v>4508.4994138335287</v>
      </c>
      <c r="D78" s="21">
        <f t="shared" si="21"/>
        <v>3769.0504103165299</v>
      </c>
      <c r="E78" s="21">
        <f t="shared" si="22"/>
        <v>739.4490035169988</v>
      </c>
      <c r="F78" s="21">
        <f t="shared" si="23"/>
        <v>3631.594372801876</v>
      </c>
      <c r="G78" s="21">
        <f t="shared" si="24"/>
        <v>739.4490035169988</v>
      </c>
      <c r="H78" s="14">
        <f t="shared" si="25"/>
        <v>137.45603751465387</v>
      </c>
      <c r="I78" s="14">
        <f t="shared" si="26"/>
        <v>16.456037514653872</v>
      </c>
      <c r="J78" s="18">
        <f t="shared" si="27"/>
        <v>0.11971855010660795</v>
      </c>
      <c r="K78" s="18">
        <f t="shared" si="28"/>
        <v>3.6500032503412215E-3</v>
      </c>
      <c r="L78" s="2"/>
      <c r="M78" s="23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customFormat="false" ht="16">
      <c r="A79" s="2" t="s">
        <v>323</v>
      </c>
      <c r="B79" s="21">
        <f t="shared" si="19"/>
        <v>145</v>
      </c>
      <c r="C79" s="21">
        <f t="shared" si="20"/>
        <v>4548.9449003517002</v>
      </c>
      <c r="D79" s="21">
        <f t="shared" si="21"/>
        <v>3808.6166471277847</v>
      </c>
      <c r="E79" s="21">
        <f t="shared" si="22"/>
        <v>740.32825322391557</v>
      </c>
      <c r="F79" s="21">
        <f t="shared" si="23"/>
        <v>3648.0070339976555</v>
      </c>
      <c r="G79" s="21">
        <f t="shared" si="24"/>
        <v>739.4490035169988</v>
      </c>
      <c r="H79" s="14">
        <f t="shared" si="25"/>
        <v>160.60961313012922</v>
      </c>
      <c r="I79" s="14">
        <f t="shared" si="26"/>
        <v>15.609613130129219</v>
      </c>
      <c r="J79" s="18">
        <f t="shared" si="27"/>
        <v>9.7189781021899291E-2</v>
      </c>
      <c r="K79" s="18">
        <f t="shared" si="28"/>
        <v>3.4314799304169122E-3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customFormat="false" ht="16">
      <c r="A80" s="2" t="s">
        <v>324</v>
      </c>
      <c r="B80" s="21">
        <f t="shared" si="19"/>
        <v>63</v>
      </c>
      <c r="C80" s="21">
        <f t="shared" si="20"/>
        <v>2236.5181711606097</v>
      </c>
      <c r="D80" s="21">
        <f t="shared" si="21"/>
        <v>1497.6553341148888</v>
      </c>
      <c r="E80" s="21">
        <f t="shared" si="22"/>
        <v>738.86283704572099</v>
      </c>
      <c r="F80" s="21">
        <f t="shared" si="23"/>
        <v>1418.5228604923798</v>
      </c>
      <c r="G80" s="21">
        <f t="shared" si="24"/>
        <v>739.4490035169988</v>
      </c>
      <c r="H80" s="14">
        <f t="shared" si="25"/>
        <v>79.132473622508996</v>
      </c>
      <c r="I80" s="14">
        <f t="shared" si="26"/>
        <v>16.132473622508996</v>
      </c>
      <c r="J80" s="18">
        <f t="shared" si="27"/>
        <v>0.20386666666666872</v>
      </c>
      <c r="K80" s="18">
        <f t="shared" si="28"/>
        <v>7.2132092779453143E-3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customFormat="false" ht="16">
      <c r="A81" s="2" t="s">
        <v>325</v>
      </c>
      <c r="B81" s="21">
        <f t="shared" si="19"/>
        <v>112</v>
      </c>
      <c r="C81" s="21">
        <f t="shared" si="20"/>
        <v>4534.5838218053932</v>
      </c>
      <c r="D81" s="21">
        <f t="shared" si="21"/>
        <v>1606.6822977725678</v>
      </c>
      <c r="E81" s="21">
        <f t="shared" si="22"/>
        <v>2927.9015240328254</v>
      </c>
      <c r="F81" s="21">
        <f t="shared" si="23"/>
        <v>1418.5228604923798</v>
      </c>
      <c r="G81" s="21">
        <f t="shared" si="24"/>
        <v>2957.5029308323565</v>
      </c>
      <c r="H81" s="14">
        <f t="shared" si="25"/>
        <v>188.15943728018806</v>
      </c>
      <c r="I81" s="14">
        <f t="shared" si="26"/>
        <v>76.159437280188058</v>
      </c>
      <c r="J81" s="18">
        <f t="shared" si="27"/>
        <v>0.40476012461059341</v>
      </c>
      <c r="K81" s="18">
        <f t="shared" si="28"/>
        <v>1.6795243019648503E-2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customFormat="false" ht="16">
      <c r="A82" s="2" t="s">
        <v>326</v>
      </c>
      <c r="B82" s="21">
        <f t="shared" si="19"/>
        <v>137</v>
      </c>
      <c r="C82" s="21">
        <f t="shared" si="20"/>
        <v>4582.6494724501763</v>
      </c>
      <c r="D82" s="21">
        <f t="shared" si="21"/>
        <v>1652.6963657678784</v>
      </c>
      <c r="E82" s="21">
        <f t="shared" si="22"/>
        <v>2929.9531066822979</v>
      </c>
      <c r="F82" s="21">
        <f t="shared" si="23"/>
        <v>1437.280187573271</v>
      </c>
      <c r="G82" s="21">
        <f t="shared" si="24"/>
        <v>2957.5029308323565</v>
      </c>
      <c r="H82" s="14">
        <f t="shared" si="25"/>
        <v>215.41617819460748</v>
      </c>
      <c r="I82" s="14">
        <f t="shared" si="26"/>
        <v>78.416178194607483</v>
      </c>
      <c r="J82" s="18">
        <f t="shared" si="27"/>
        <v>0.36402176870748365</v>
      </c>
      <c r="K82" s="18">
        <f t="shared" si="28"/>
        <v>1.7111537477615804E-2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customFormat="false" ht="16">
      <c r="A83" s="2" t="s">
        <v>327</v>
      </c>
      <c r="B83" s="21">
        <f t="shared" si="19"/>
        <v>14</v>
      </c>
      <c r="C83" s="21">
        <f t="shared" si="20"/>
        <v>578.54630715123096</v>
      </c>
      <c r="D83" s="21">
        <f t="shared" si="21"/>
        <v>212.19226260257915</v>
      </c>
      <c r="E83" s="21">
        <f t="shared" si="22"/>
        <v>366.35404454865181</v>
      </c>
      <c r="F83" s="21">
        <f t="shared" si="23"/>
        <v>188.45252051582651</v>
      </c>
      <c r="G83" s="21">
        <f t="shared" si="24"/>
        <v>369.57796014067998</v>
      </c>
      <c r="H83" s="14">
        <f t="shared" si="25"/>
        <v>23.739742086752642</v>
      </c>
      <c r="I83" s="14">
        <f t="shared" si="26"/>
        <v>9.7397420867526421</v>
      </c>
      <c r="J83" s="18">
        <f t="shared" si="27"/>
        <v>0.41027160493827169</v>
      </c>
      <c r="K83" s="18">
        <f t="shared" si="28"/>
        <v>1.6834853090172245E-2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customFormat="false" ht="16">
      <c r="A84" s="2" t="s">
        <v>328</v>
      </c>
      <c r="B84" s="21">
        <f t="shared" si="19"/>
        <v>18</v>
      </c>
      <c r="C84" s="21">
        <f t="shared" si="20"/>
        <v>601.69988276670574</v>
      </c>
      <c r="D84" s="21">
        <f t="shared" si="21"/>
        <v>235.05275498241497</v>
      </c>
      <c r="E84" s="21">
        <f t="shared" si="22"/>
        <v>366.64712778429077</v>
      </c>
      <c r="F84" s="21">
        <f t="shared" si="23"/>
        <v>207.50293083235638</v>
      </c>
      <c r="G84" s="21">
        <f t="shared" si="24"/>
        <v>369.57796014067998</v>
      </c>
      <c r="H84" s="14">
        <f t="shared" si="25"/>
        <v>27.549824150058583</v>
      </c>
      <c r="I84" s="14">
        <f t="shared" si="26"/>
        <v>9.5498241500585834</v>
      </c>
      <c r="J84" s="18">
        <f t="shared" si="27"/>
        <v>0.34663829787233963</v>
      </c>
      <c r="K84" s="18">
        <f t="shared" si="28"/>
        <v>1.5871407696054499E-2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customFormat="false" ht="16">
      <c r="A85" s="2" t="s">
        <v>329</v>
      </c>
      <c r="B85" s="21">
        <f t="shared" si="19"/>
        <v>151</v>
      </c>
      <c r="C85" s="21">
        <f t="shared" si="20"/>
        <v>5521.9812426729195</v>
      </c>
      <c r="D85" s="21">
        <f t="shared" si="21"/>
        <v>4302.7549824150065</v>
      </c>
      <c r="E85" s="21">
        <f t="shared" si="22"/>
        <v>1219.2262602579133</v>
      </c>
      <c r="F85" s="21">
        <f t="shared" si="23"/>
        <v>4121.6295427901523</v>
      </c>
      <c r="G85" s="21">
        <f t="shared" si="24"/>
        <v>1221.2778429073858</v>
      </c>
      <c r="H85" s="14">
        <f t="shared" si="25"/>
        <v>181.12543962485415</v>
      </c>
      <c r="I85" s="14">
        <f t="shared" si="26"/>
        <v>30.125439624854152</v>
      </c>
      <c r="J85" s="18">
        <f t="shared" si="27"/>
        <v>0.16632362459547245</v>
      </c>
      <c r="K85" s="18">
        <f t="shared" si="28"/>
        <v>5.4555490685209047E-3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customFormat="false" ht="16">
      <c r="A86" s="2" t="s">
        <v>331</v>
      </c>
      <c r="B86" s="2">
        <v>141</v>
      </c>
      <c r="C86" s="14">
        <f>12946/3.412</f>
        <v>3794.2555685814773</v>
      </c>
      <c r="D86" s="14">
        <f>C86-E86</f>
        <v>3794.2555685814773</v>
      </c>
      <c r="E86" s="14">
        <v>0</v>
      </c>
      <c r="F86" s="14">
        <f>12472/3.412</f>
        <v>3655.3341148886284</v>
      </c>
      <c r="G86" s="14">
        <v>0</v>
      </c>
      <c r="H86" s="14">
        <f t="shared" si="25"/>
        <v>138.9214536928489</v>
      </c>
      <c r="I86" s="14">
        <f t="shared" si="26"/>
        <v>-2.0785463071511003</v>
      </c>
      <c r="J86" s="18">
        <f t="shared" si="27"/>
        <v>-1.4962025316454741E-2</v>
      </c>
      <c r="K86" s="18">
        <f t="shared" si="28"/>
        <v>-5.4781399660123239E-4</v>
      </c>
      <c r="L86" s="30"/>
      <c r="M86" s="23"/>
      <c r="N86" s="24"/>
      <c r="O86" s="21"/>
      <c r="P86" s="2"/>
      <c r="Q86" s="2"/>
      <c r="R86" s="2"/>
      <c r="S86" s="2"/>
      <c r="T86" s="2"/>
      <c r="U86" s="2"/>
      <c r="V86" s="2"/>
      <c r="W86" s="2"/>
      <c r="X86" s="2"/>
    </row>
    <row r="87" spans="1:24" customFormat="false" ht="16">
      <c r="A87" s="2" t="s">
        <v>332</v>
      </c>
      <c r="B87" s="2">
        <v>112</v>
      </c>
      <c r="C87" s="14">
        <f>15473/3.412</f>
        <v>4534.8769050410319</v>
      </c>
      <c r="D87" s="14">
        <f>C87-E87</f>
        <v>1606.9753810082066</v>
      </c>
      <c r="E87" s="14">
        <f>9990/3.412</f>
        <v>2927.9015240328254</v>
      </c>
      <c r="F87" s="14">
        <f>4840/3.412</f>
        <v>1418.5228604923798</v>
      </c>
      <c r="G87" s="14">
        <f>10091/3.412</f>
        <v>2957.5029308323565</v>
      </c>
      <c r="H87" s="14">
        <f t="shared" si="25"/>
        <v>188.45252051582679</v>
      </c>
      <c r="I87" s="14">
        <f t="shared" si="26"/>
        <v>76.452520515826791</v>
      </c>
      <c r="J87" s="18">
        <f t="shared" si="27"/>
        <v>0.4056858475894255</v>
      </c>
      <c r="K87" s="18">
        <f t="shared" si="28"/>
        <v>1.6858786272862469E-2</v>
      </c>
      <c r="L87" s="30"/>
      <c r="M87" s="23"/>
      <c r="N87" s="24"/>
      <c r="O87" s="21"/>
      <c r="P87" s="2"/>
      <c r="Q87" s="2"/>
      <c r="R87" s="2"/>
      <c r="S87" s="2"/>
      <c r="T87" s="2"/>
      <c r="U87" s="2"/>
      <c r="V87" s="2"/>
      <c r="W87" s="2"/>
      <c r="X87" s="2"/>
    </row>
    <row r="88" spans="1:24" customFormat="false" ht="16">
      <c r="A88" s="2"/>
      <c r="B88" s="21"/>
      <c r="C88" s="2"/>
      <c r="D88" s="21"/>
      <c r="E88" s="2"/>
      <c r="F88" s="21"/>
      <c r="G88" s="21"/>
      <c r="H88" s="21"/>
      <c r="I88" s="21"/>
      <c r="J88" s="21"/>
      <c r="K88" s="21"/>
      <c r="L88" s="30"/>
      <c r="M88" s="23"/>
      <c r="N88" s="24"/>
      <c r="O88" s="21"/>
      <c r="P88" s="2"/>
      <c r="Q88" s="2"/>
      <c r="R88" s="2"/>
      <c r="S88" s="2"/>
      <c r="T88" s="2"/>
      <c r="U88" s="2"/>
      <c r="V88" s="2"/>
      <c r="W88" s="2"/>
      <c r="X88" s="2"/>
    </row>
    <row r="89" spans="1:24" customFormat="false" ht="16">
      <c r="A89" s="2"/>
      <c r="B89" s="21"/>
      <c r="C89" s="2"/>
      <c r="D89" s="21"/>
      <c r="E89" s="2"/>
      <c r="F89" s="21"/>
      <c r="G89" s="21"/>
      <c r="H89" s="21"/>
      <c r="I89" s="21"/>
      <c r="J89" s="21"/>
      <c r="K89" s="21"/>
      <c r="L89" s="30"/>
      <c r="M89" s="23"/>
      <c r="N89" s="24"/>
      <c r="O89" s="21"/>
      <c r="P89" s="2"/>
      <c r="Q89" s="2"/>
      <c r="R89" s="2"/>
      <c r="S89" s="2"/>
      <c r="T89" s="2"/>
      <c r="U89" s="2"/>
      <c r="V89" s="2"/>
      <c r="W89" s="2"/>
      <c r="X89" s="2"/>
    </row>
    <row r="90" spans="1:24" customFormat="false" ht="16">
      <c r="A90" s="2"/>
      <c r="B90" s="21"/>
      <c r="C90" s="2"/>
      <c r="D90" s="21"/>
      <c r="E90" s="2"/>
      <c r="F90" s="21"/>
      <c r="G90" s="21"/>
      <c r="H90" s="21"/>
      <c r="I90" s="21"/>
      <c r="J90" s="21"/>
      <c r="K90" s="21"/>
      <c r="L90" s="30"/>
      <c r="M90" s="23"/>
      <c r="N90" s="24"/>
      <c r="O90" s="21"/>
      <c r="P90" s="2"/>
      <c r="Q90" s="2"/>
      <c r="R90" s="2"/>
      <c r="S90" s="2"/>
      <c r="T90" s="2"/>
      <c r="U90" s="2"/>
      <c r="V90" s="2"/>
      <c r="W90" s="2"/>
      <c r="X90" s="2"/>
    </row>
    <row r="91" spans="1:24" customFormat="false" ht="16">
      <c r="A91" s="2"/>
      <c r="B91" s="21"/>
      <c r="C91" s="2"/>
      <c r="D91" s="21"/>
      <c r="E91" s="2"/>
      <c r="F91" s="21"/>
      <c r="G91" s="21"/>
      <c r="H91" s="21"/>
      <c r="I91" s="21"/>
      <c r="J91" s="21"/>
      <c r="K91" s="21"/>
      <c r="L91" s="30"/>
      <c r="M91" s="23"/>
      <c r="N91" s="24"/>
      <c r="O91" s="21"/>
      <c r="P91" s="2"/>
      <c r="Q91" s="2"/>
      <c r="R91" s="2"/>
      <c r="S91" s="2"/>
      <c r="T91" s="2"/>
      <c r="U91" s="2"/>
      <c r="V91" s="2"/>
      <c r="W91" s="2"/>
      <c r="X91" s="2"/>
    </row>
    <row r="92" spans="1:24" customFormat="false" ht="16">
      <c r="A92" s="2"/>
      <c r="B92" s="21"/>
      <c r="C92" s="2"/>
      <c r="D92" s="21"/>
      <c r="E92" s="2"/>
      <c r="F92" s="21"/>
      <c r="G92" s="21"/>
      <c r="H92" s="21"/>
      <c r="I92" s="21"/>
      <c r="J92" s="21"/>
      <c r="K92" s="21"/>
      <c r="L92" s="30"/>
      <c r="M92" s="23"/>
      <c r="N92" s="24"/>
      <c r="O92" s="21"/>
      <c r="P92" s="2"/>
      <c r="Q92" s="2"/>
      <c r="R92" s="2"/>
      <c r="S92" s="2"/>
      <c r="T92" s="2"/>
      <c r="U92" s="2"/>
      <c r="V92" s="2"/>
      <c r="W92" s="2"/>
      <c r="X92" s="2"/>
    </row>
    <row r="93" spans="1:24" customFormat="false" ht="16">
      <c r="A93" s="2"/>
      <c r="B93" s="21"/>
      <c r="C93" s="2"/>
      <c r="D93" s="21"/>
      <c r="E93" s="2"/>
      <c r="F93" s="21"/>
      <c r="G93" s="21"/>
      <c r="H93" s="21"/>
      <c r="I93" s="21"/>
      <c r="J93" s="21"/>
      <c r="K93" s="21"/>
      <c r="L93" s="30"/>
      <c r="M93" s="23"/>
      <c r="N93" s="24"/>
      <c r="O93" s="21"/>
      <c r="P93" s="2"/>
      <c r="Q93" s="2"/>
      <c r="R93" s="2"/>
      <c r="S93" s="2"/>
      <c r="T93" s="2"/>
      <c r="U93" s="2"/>
      <c r="V93" s="2"/>
      <c r="W93" s="2"/>
      <c r="X93" s="2"/>
    </row>
    <row r="94" spans="1:24" customFormat="false" ht="16">
      <c r="A94" s="2"/>
      <c r="B94" s="21"/>
      <c r="C94" s="2"/>
      <c r="D94" s="21"/>
      <c r="E94" s="2"/>
      <c r="F94" s="21"/>
      <c r="G94" s="21"/>
      <c r="H94" s="21"/>
      <c r="I94" s="21"/>
      <c r="J94" s="21"/>
      <c r="K94" s="21"/>
      <c r="L94" s="30"/>
      <c r="M94" s="23"/>
      <c r="N94" s="24"/>
      <c r="O94" s="21"/>
      <c r="P94" s="2"/>
      <c r="Q94" s="2"/>
      <c r="R94" s="2"/>
      <c r="S94" s="2"/>
      <c r="T94" s="2"/>
      <c r="U94" s="2"/>
      <c r="V94" s="2"/>
      <c r="W94" s="2"/>
      <c r="X94" s="2"/>
    </row>
    <row r="95" spans="1:24" customFormat="false" ht="16">
      <c r="A95" s="2"/>
      <c r="B95" s="21"/>
      <c r="C95" s="2"/>
      <c r="D95" s="21"/>
      <c r="E95" s="2"/>
      <c r="F95" s="21"/>
      <c r="G95" s="21"/>
      <c r="H95" s="21"/>
      <c r="I95" s="21"/>
      <c r="J95" s="21"/>
      <c r="K95" s="21"/>
      <c r="L95" s="30"/>
      <c r="M95" s="23"/>
      <c r="N95" s="24"/>
      <c r="O95" s="21"/>
      <c r="P95" s="2"/>
      <c r="Q95" s="2"/>
      <c r="R95" s="2"/>
      <c r="S95" s="2"/>
      <c r="T95" s="2"/>
      <c r="U95" s="2"/>
      <c r="V95" s="2"/>
      <c r="W95" s="2"/>
      <c r="X95" s="2"/>
    </row>
    <row r="96" spans="1:24" customFormat="false" ht="16">
      <c r="A96" s="2"/>
      <c r="B96" s="21"/>
      <c r="C96" s="2"/>
      <c r="D96" s="21"/>
      <c r="E96" s="2"/>
      <c r="F96" s="21"/>
      <c r="G96" s="21"/>
      <c r="H96" s="21"/>
      <c r="I96" s="21"/>
      <c r="J96" s="21"/>
      <c r="K96" s="21"/>
      <c r="L96" s="30"/>
      <c r="M96" s="23"/>
      <c r="N96" s="24"/>
      <c r="O96" s="21"/>
      <c r="P96" s="2"/>
      <c r="Q96" s="2"/>
      <c r="R96" s="2"/>
      <c r="S96" s="2"/>
      <c r="T96" s="2"/>
      <c r="U96" s="2"/>
      <c r="V96" s="2"/>
      <c r="W96" s="2"/>
      <c r="X96" s="2"/>
    </row>
    <row r="97" spans="1:24" customFormat="false" ht="16">
      <c r="A97" s="2"/>
      <c r="B97" s="21"/>
      <c r="C97" s="2"/>
      <c r="D97" s="21"/>
      <c r="E97" s="2"/>
      <c r="F97" s="21"/>
      <c r="G97" s="21"/>
      <c r="H97" s="21"/>
      <c r="I97" s="21"/>
      <c r="J97" s="21"/>
      <c r="K97" s="21"/>
      <c r="L97" s="30"/>
      <c r="M97" s="23"/>
      <c r="N97" s="24"/>
      <c r="O97" s="21"/>
      <c r="P97" s="2"/>
      <c r="Q97" s="2"/>
      <c r="R97" s="2"/>
      <c r="S97" s="2"/>
      <c r="T97" s="2"/>
      <c r="U97" s="2"/>
      <c r="V97" s="2"/>
      <c r="W97" s="2"/>
      <c r="X97" s="2"/>
    </row>
    <row r="98" spans="1:24" customFormat="false" ht="16">
      <c r="A98" s="2"/>
      <c r="B98" s="21"/>
      <c r="C98" s="2"/>
      <c r="D98" s="21"/>
      <c r="E98" s="2"/>
      <c r="F98" s="21"/>
      <c r="G98" s="21"/>
      <c r="H98" s="21"/>
      <c r="I98" s="21"/>
      <c r="J98" s="21"/>
      <c r="K98" s="21"/>
      <c r="L98" s="30"/>
      <c r="M98" s="23"/>
      <c r="N98" s="24"/>
      <c r="O98" s="21"/>
      <c r="P98" s="2"/>
      <c r="Q98" s="2"/>
      <c r="R98" s="2"/>
      <c r="S98" s="2"/>
      <c r="T98" s="2"/>
      <c r="U98" s="2"/>
      <c r="V98" s="2"/>
      <c r="W98" s="2"/>
      <c r="X98" s="2"/>
    </row>
    <row r="99" spans="1:24" customFormat="false" ht="16">
      <c r="A99" s="2"/>
      <c r="B99" s="21"/>
      <c r="C99" s="2"/>
      <c r="D99" s="21"/>
      <c r="E99" s="2"/>
      <c r="F99" s="21"/>
      <c r="G99" s="21"/>
      <c r="H99" s="21"/>
      <c r="I99" s="21"/>
      <c r="J99" s="21"/>
      <c r="K99" s="21"/>
      <c r="L99" s="30"/>
      <c r="M99" s="23"/>
      <c r="N99" s="24"/>
      <c r="O99" s="21"/>
      <c r="P99" s="2"/>
      <c r="Q99" s="2"/>
      <c r="R99" s="2"/>
      <c r="S99" s="2"/>
      <c r="T99" s="2"/>
      <c r="U99" s="2"/>
      <c r="V99" s="2"/>
      <c r="W99" s="2"/>
      <c r="X99" s="2"/>
    </row>
  </sheetData>
  <phoneticPr fontId="0" type="noConversion"/>
  <pageMargins left="0.75" right="0.5" top="0.8" bottom="0.55" header="0.5" footer="0.5"/>
  <pageSetup scale="68"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0" enableFormatConditionsCalculation="false"/>
  <dimension ref="A1:V38"/>
  <sheetViews>
    <sheetView workbookViewId="0"/>
  </sheetViews>
  <sheetFormatPr baseColWidth="10" defaultColWidth="8.7109375" defaultRowHeight="15"/>
  <sheetData>
    <row r="1" spans="1:22" customFormat="false" ht="16">
      <c r="A1" s="2" t="s">
        <v>197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  <c r="V1" s="2"/>
    </row>
    <row r="2" spans="1:22" customFormat="false" ht="16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667</v>
      </c>
      <c r="O2" s="2"/>
      <c r="P2" s="2"/>
      <c r="Q2" s="2"/>
      <c r="R2" s="2"/>
      <c r="S2" s="2"/>
      <c r="T2" s="2"/>
      <c r="U2" s="2"/>
      <c r="V2" s="2"/>
    </row>
    <row r="3" spans="1:22" customFormat="false" ht="16">
      <c r="A3" s="175" t="s">
        <v>198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  <c r="V3" s="2"/>
    </row>
    <row r="4" spans="1:22" customFormat="false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customFormat="false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customFormat="false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customFormat="false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668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customFormat="false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61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customFormat="false" ht="16">
      <c r="A9" s="2" t="s">
        <v>199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customFormat="false" ht="16">
      <c r="A13" s="2" t="s">
        <v>200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customFormat="false" ht="16">
      <c r="A15" s="2" t="s">
        <v>201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customFormat="false" ht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customFormat="false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customFormat="false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  <c r="U19" s="2"/>
      <c r="V19" s="2"/>
    </row>
    <row r="20" spans="1:22" customFormat="false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customFormat="false" ht="16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customFormat="false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2"/>
    </row>
    <row r="23" spans="1:22" customFormat="false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2"/>
      <c r="V23" s="2"/>
    </row>
    <row r="24" spans="1:22" customFormat="false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2" t="s">
        <v>202</v>
      </c>
      <c r="V24" s="2" t="s">
        <v>203</v>
      </c>
    </row>
    <row r="25" spans="1:22" customFormat="false" ht="16">
      <c r="A25" s="2" t="s">
        <v>330</v>
      </c>
      <c r="B25" s="20">
        <v>1520.817</v>
      </c>
      <c r="C25" s="20">
        <v>1307.4580000000001</v>
      </c>
      <c r="D25" s="20">
        <v>145.185</v>
      </c>
      <c r="E25" s="20">
        <v>68.174000000000007</v>
      </c>
      <c r="F25" s="20">
        <v>3841.47</v>
      </c>
      <c r="G25" s="20">
        <v>3841.47</v>
      </c>
      <c r="H25" s="20">
        <v>0</v>
      </c>
      <c r="I25" s="20">
        <v>3654.42</v>
      </c>
      <c r="J25" s="20">
        <v>3654.42</v>
      </c>
      <c r="K25" s="20">
        <v>0</v>
      </c>
      <c r="L25" s="20">
        <v>2.4304000000000001</v>
      </c>
      <c r="M25" s="20">
        <v>22.3</v>
      </c>
      <c r="N25" s="20">
        <v>7.6E-3</v>
      </c>
      <c r="O25" s="20">
        <v>2.43236074</v>
      </c>
      <c r="P25" s="20">
        <v>22.3</v>
      </c>
      <c r="Q25" s="20">
        <v>7.6E-3</v>
      </c>
      <c r="R25" s="20">
        <v>2.4287000000000001</v>
      </c>
      <c r="S25" s="20">
        <v>22.3</v>
      </c>
      <c r="T25" s="20">
        <v>7.6E-3</v>
      </c>
      <c r="U25" s="2">
        <v>187.05</v>
      </c>
      <c r="V25" s="2">
        <v>1.1018250581310399E-2</v>
      </c>
    </row>
    <row r="26" spans="1:22" customFormat="false" ht="16">
      <c r="A26" s="2" t="s">
        <v>317</v>
      </c>
      <c r="B26" s="20">
        <v>1061.1959999999999</v>
      </c>
      <c r="C26" s="20">
        <v>865.86599999999999</v>
      </c>
      <c r="D26" s="20">
        <v>132.917</v>
      </c>
      <c r="E26" s="20">
        <v>62.412999999999997</v>
      </c>
      <c r="F26" s="20">
        <v>3803.58</v>
      </c>
      <c r="G26" s="20">
        <v>3803.58</v>
      </c>
      <c r="H26" s="20">
        <v>0</v>
      </c>
      <c r="I26" s="20">
        <v>3635.6010000000001</v>
      </c>
      <c r="J26" s="20">
        <v>3635.6010000000001</v>
      </c>
      <c r="K26" s="20">
        <v>0</v>
      </c>
      <c r="L26" s="20">
        <v>3.4588999999999999</v>
      </c>
      <c r="M26" s="20">
        <v>22.3</v>
      </c>
      <c r="N26" s="20">
        <v>7.0296100000000004E-3</v>
      </c>
      <c r="O26" s="20">
        <v>3.4626109</v>
      </c>
      <c r="P26" s="20">
        <v>22.3</v>
      </c>
      <c r="Q26" s="20">
        <v>7.1000000000000004E-3</v>
      </c>
      <c r="R26" s="20">
        <v>3.4565999999999999</v>
      </c>
      <c r="S26" s="20">
        <v>22.3</v>
      </c>
      <c r="T26" s="20">
        <v>7.0000000000000001E-3</v>
      </c>
      <c r="U26" s="2">
        <v>167.97900000000001</v>
      </c>
      <c r="V26" s="2">
        <v>9.3039226560679301E-3</v>
      </c>
    </row>
    <row r="27" spans="1:22" customFormat="false" ht="16">
      <c r="A27" s="2" t="s">
        <v>318</v>
      </c>
      <c r="B27" s="20">
        <v>1011.104</v>
      </c>
      <c r="C27" s="20">
        <v>850.06799999999998</v>
      </c>
      <c r="D27" s="20">
        <v>109.581</v>
      </c>
      <c r="E27" s="20">
        <v>51.454999999999998</v>
      </c>
      <c r="F27" s="20">
        <v>3763.48</v>
      </c>
      <c r="G27" s="20">
        <v>3763.48</v>
      </c>
      <c r="H27" s="20">
        <v>0</v>
      </c>
      <c r="I27" s="20">
        <v>3630.4720000000002</v>
      </c>
      <c r="J27" s="20">
        <v>3630.4720000000002</v>
      </c>
      <c r="K27" s="20">
        <v>0</v>
      </c>
      <c r="L27" s="20">
        <v>3.6139000000000001</v>
      </c>
      <c r="M27" s="20">
        <v>26.8</v>
      </c>
      <c r="N27" s="20">
        <v>7.7999999999999996E-3</v>
      </c>
      <c r="O27" s="20">
        <v>3.61528239</v>
      </c>
      <c r="P27" s="20">
        <v>26.8</v>
      </c>
      <c r="Q27" s="20">
        <v>7.7999999999999996E-3</v>
      </c>
      <c r="R27" s="20">
        <v>3.6124000000000001</v>
      </c>
      <c r="S27" s="20">
        <v>26.8</v>
      </c>
      <c r="T27" s="20">
        <v>7.7999999999999996E-3</v>
      </c>
      <c r="U27" s="2">
        <v>133.00800000000001</v>
      </c>
      <c r="V27" s="2">
        <v>6.2638149780229902E-3</v>
      </c>
    </row>
    <row r="28" spans="1:22" customFormat="false" ht="16">
      <c r="A28" s="2" t="s">
        <v>319</v>
      </c>
      <c r="B28" s="20">
        <v>105.419</v>
      </c>
      <c r="C28" s="20">
        <v>93.197999999999993</v>
      </c>
      <c r="D28" s="20">
        <v>8.3160000000000007</v>
      </c>
      <c r="E28" s="20">
        <v>3.9049999999999998</v>
      </c>
      <c r="F28" s="20">
        <v>215.77799999999999</v>
      </c>
      <c r="G28" s="20">
        <v>215.77799999999999</v>
      </c>
      <c r="H28" s="20">
        <v>0</v>
      </c>
      <c r="I28" s="20">
        <v>207.34399999999999</v>
      </c>
      <c r="J28" s="20">
        <v>207.34399999999999</v>
      </c>
      <c r="K28" s="20">
        <v>0</v>
      </c>
      <c r="L28" s="20">
        <v>1.9752000000000001</v>
      </c>
      <c r="M28" s="20">
        <v>22.1</v>
      </c>
      <c r="N28" s="20">
        <v>7.6E-3</v>
      </c>
      <c r="O28" s="20">
        <v>1.98089172</v>
      </c>
      <c r="P28" s="20">
        <v>22.1</v>
      </c>
      <c r="Q28" s="20">
        <v>7.6E-3</v>
      </c>
      <c r="R28" s="20">
        <v>1.956</v>
      </c>
      <c r="S28" s="20">
        <v>22.1</v>
      </c>
      <c r="T28" s="20">
        <v>7.6E-3</v>
      </c>
      <c r="U28" s="2">
        <v>8.4339999999999993</v>
      </c>
      <c r="V28" s="2">
        <v>5.4715756283036602E-4</v>
      </c>
    </row>
    <row r="29" spans="1:22" customFormat="false" ht="16">
      <c r="A29" s="2" t="s">
        <v>320</v>
      </c>
      <c r="B29" s="20">
        <v>65.007999999999996</v>
      </c>
      <c r="C29" s="20">
        <v>54.798999999999999</v>
      </c>
      <c r="D29" s="20">
        <v>6.9470000000000001</v>
      </c>
      <c r="E29" s="20">
        <v>3.262</v>
      </c>
      <c r="F29" s="20">
        <v>195.53</v>
      </c>
      <c r="G29" s="20">
        <v>195.53</v>
      </c>
      <c r="H29" s="20">
        <v>0</v>
      </c>
      <c r="I29" s="20">
        <v>188.50299999999999</v>
      </c>
      <c r="J29" s="20">
        <v>188.50299999999999</v>
      </c>
      <c r="K29" s="20">
        <v>0</v>
      </c>
      <c r="L29" s="20">
        <v>2.9150999999999998</v>
      </c>
      <c r="M29" s="20">
        <v>22.1</v>
      </c>
      <c r="N29" s="20">
        <v>7.0601199999999996E-3</v>
      </c>
      <c r="O29" s="20">
        <v>2.9278350500000001</v>
      </c>
      <c r="P29" s="20">
        <v>22.1</v>
      </c>
      <c r="Q29" s="20">
        <v>7.1000000000000004E-3</v>
      </c>
      <c r="R29" s="20">
        <v>2.8957999999999999</v>
      </c>
      <c r="S29" s="20">
        <v>22.1</v>
      </c>
      <c r="T29" s="20">
        <v>7.0000000000000001E-3</v>
      </c>
      <c r="U29" s="2">
        <v>7.0270000000000197</v>
      </c>
      <c r="V29" s="2">
        <v>4.0931184446157698E-4</v>
      </c>
    </row>
    <row r="30" spans="1:22" customFormat="false" ht="16">
      <c r="A30" s="2" t="s">
        <v>321</v>
      </c>
      <c r="B30" s="20">
        <v>1202.424</v>
      </c>
      <c r="C30" s="20">
        <v>1007.0940000000001</v>
      </c>
      <c r="D30" s="20">
        <v>132.917</v>
      </c>
      <c r="E30" s="20">
        <v>62.412999999999997</v>
      </c>
      <c r="F30" s="20">
        <v>4542.78</v>
      </c>
      <c r="G30" s="20">
        <v>3803.58</v>
      </c>
      <c r="H30" s="20">
        <v>739.2</v>
      </c>
      <c r="I30" s="20">
        <v>4374.8010000000004</v>
      </c>
      <c r="J30" s="20">
        <v>3635.6010000000001</v>
      </c>
      <c r="K30" s="20">
        <v>739.2</v>
      </c>
      <c r="L30" s="20">
        <v>3.6675</v>
      </c>
      <c r="M30" s="20">
        <v>22.3</v>
      </c>
      <c r="N30" s="20">
        <v>8.2000000000000007E-3</v>
      </c>
      <c r="O30" s="20">
        <v>3.6705816599999999</v>
      </c>
      <c r="P30" s="20">
        <v>22.3</v>
      </c>
      <c r="Q30" s="20">
        <v>8.2000000000000007E-3</v>
      </c>
      <c r="R30" s="20">
        <v>3.6652</v>
      </c>
      <c r="S30" s="20">
        <v>22.3</v>
      </c>
      <c r="T30" s="20">
        <v>8.2000000000000007E-3</v>
      </c>
      <c r="U30" s="2">
        <v>167.97900000000001</v>
      </c>
      <c r="V30" s="2">
        <v>9.3039226560679301E-3</v>
      </c>
    </row>
    <row r="31" spans="1:22" customFormat="false" ht="16">
      <c r="A31" s="2" t="s">
        <v>322</v>
      </c>
      <c r="B31" s="20">
        <v>1137.6300000000001</v>
      </c>
      <c r="C31" s="20">
        <v>962.67499999999995</v>
      </c>
      <c r="D31" s="20">
        <v>119.05200000000001</v>
      </c>
      <c r="E31" s="20">
        <v>55.902999999999999</v>
      </c>
      <c r="F31" s="20">
        <v>4516.3779999999997</v>
      </c>
      <c r="G31" s="20">
        <v>3777.1779999999999</v>
      </c>
      <c r="H31" s="20">
        <v>739.2</v>
      </c>
      <c r="I31" s="20">
        <v>4369.652</v>
      </c>
      <c r="J31" s="20">
        <v>3630.4520000000002</v>
      </c>
      <c r="K31" s="20">
        <v>739.2</v>
      </c>
      <c r="L31" s="20">
        <v>3.8658000000000001</v>
      </c>
      <c r="M31" s="20">
        <v>26.8</v>
      </c>
      <c r="N31" s="20">
        <v>9.7010399999999993E-3</v>
      </c>
      <c r="O31" s="20">
        <v>3.8682033100000002</v>
      </c>
      <c r="P31" s="20">
        <v>26.8</v>
      </c>
      <c r="Q31" s="20">
        <v>9.7999999999999997E-3</v>
      </c>
      <c r="R31" s="20">
        <v>3.8641000000000001</v>
      </c>
      <c r="S31" s="20">
        <v>26.8</v>
      </c>
      <c r="T31" s="20">
        <v>9.7000000000000003E-3</v>
      </c>
      <c r="U31" s="2">
        <v>146.726</v>
      </c>
      <c r="V31" s="2">
        <v>7.3807095551837402E-3</v>
      </c>
    </row>
    <row r="32" spans="1:22" customFormat="false" ht="16">
      <c r="A32" s="2" t="s">
        <v>323</v>
      </c>
      <c r="B32" s="20">
        <v>1499.4469999999999</v>
      </c>
      <c r="C32" s="20">
        <v>1291.242</v>
      </c>
      <c r="D32" s="20">
        <v>141.678</v>
      </c>
      <c r="E32" s="20">
        <v>66.527000000000001</v>
      </c>
      <c r="F32" s="20">
        <v>4567.4579999999996</v>
      </c>
      <c r="G32" s="20">
        <v>3828.2579999999998</v>
      </c>
      <c r="H32" s="20">
        <v>739.2</v>
      </c>
      <c r="I32" s="20">
        <v>4386.0709999999999</v>
      </c>
      <c r="J32" s="20">
        <v>3646.8710000000001</v>
      </c>
      <c r="K32" s="20">
        <v>739.2</v>
      </c>
      <c r="L32" s="20">
        <v>2.9514</v>
      </c>
      <c r="M32" s="20">
        <v>23.4</v>
      </c>
      <c r="N32" s="20">
        <v>9.0038700000000006E-3</v>
      </c>
      <c r="O32" s="20">
        <v>2.95334231</v>
      </c>
      <c r="P32" s="20">
        <v>23.4</v>
      </c>
      <c r="Q32" s="20">
        <v>9.1000000000000004E-3</v>
      </c>
      <c r="R32" s="20">
        <v>2.9498000000000002</v>
      </c>
      <c r="S32" s="20">
        <v>23.4</v>
      </c>
      <c r="T32" s="20">
        <v>8.9999999999999993E-3</v>
      </c>
      <c r="U32" s="2">
        <v>181.387</v>
      </c>
      <c r="V32" s="2">
        <v>1.04813214769031E-2</v>
      </c>
    </row>
    <row r="33" spans="1:22" customFormat="false" ht="16">
      <c r="A33" s="2" t="s">
        <v>324</v>
      </c>
      <c r="B33" s="20">
        <v>629.07600000000002</v>
      </c>
      <c r="C33" s="20">
        <v>538.95899999999995</v>
      </c>
      <c r="D33" s="20">
        <v>61.322000000000003</v>
      </c>
      <c r="E33" s="20">
        <v>28.795000000000002</v>
      </c>
      <c r="F33" s="20">
        <v>2226.0569999999998</v>
      </c>
      <c r="G33" s="20">
        <v>1486.857</v>
      </c>
      <c r="H33" s="20">
        <v>739.2</v>
      </c>
      <c r="I33" s="20">
        <v>2157.3510000000001</v>
      </c>
      <c r="J33" s="20">
        <v>1418.1510000000001</v>
      </c>
      <c r="K33" s="20">
        <v>739.2</v>
      </c>
      <c r="L33" s="20">
        <v>3.4422999999999999</v>
      </c>
      <c r="M33" s="20">
        <v>22.2</v>
      </c>
      <c r="N33" s="20">
        <v>1.049435E-2</v>
      </c>
      <c r="O33" s="20">
        <v>3.4459892999999999</v>
      </c>
      <c r="P33" s="20">
        <v>22.2</v>
      </c>
      <c r="Q33" s="20">
        <v>1.0500000000000001E-2</v>
      </c>
      <c r="R33" s="20">
        <v>3.4386000000000001</v>
      </c>
      <c r="S33" s="20">
        <v>22.2</v>
      </c>
      <c r="T33" s="20">
        <v>1.04E-2</v>
      </c>
      <c r="U33" s="2">
        <v>68.705999999999705</v>
      </c>
      <c r="V33" s="2">
        <v>4.9909663778924503E-3</v>
      </c>
    </row>
    <row r="34" spans="1:22" customFormat="false" ht="16">
      <c r="A34" s="2" t="s">
        <v>325</v>
      </c>
      <c r="B34" s="20">
        <v>1077.1089999999999</v>
      </c>
      <c r="C34" s="20">
        <v>914.26199999999994</v>
      </c>
      <c r="D34" s="20">
        <v>110.813</v>
      </c>
      <c r="E34" s="20">
        <v>52.033999999999999</v>
      </c>
      <c r="F34" s="20">
        <v>4509.9840000000004</v>
      </c>
      <c r="G34" s="20">
        <v>1553.184</v>
      </c>
      <c r="H34" s="20">
        <v>2956.8</v>
      </c>
      <c r="I34" s="20">
        <v>4374.8519999999999</v>
      </c>
      <c r="J34" s="20">
        <v>1418.0519999999999</v>
      </c>
      <c r="K34" s="20">
        <v>2956.8</v>
      </c>
      <c r="L34" s="20">
        <v>4.0842000000000001</v>
      </c>
      <c r="M34" s="20">
        <v>22.3</v>
      </c>
      <c r="N34" s="20">
        <v>1.6613989999999999E-2</v>
      </c>
      <c r="O34" s="20">
        <v>4.0893191800000004</v>
      </c>
      <c r="P34" s="20">
        <v>22.3</v>
      </c>
      <c r="Q34" s="20">
        <v>1.67E-2</v>
      </c>
      <c r="R34" s="20">
        <v>4.0797999999999996</v>
      </c>
      <c r="S34" s="20">
        <v>22.3</v>
      </c>
      <c r="T34" s="20">
        <v>1.6500000000000001E-2</v>
      </c>
      <c r="U34" s="2">
        <v>135.13200000000001</v>
      </c>
      <c r="V34" s="2">
        <v>1.5906571214594E-2</v>
      </c>
    </row>
    <row r="35" spans="1:22" customFormat="false" ht="16">
      <c r="A35" s="2" t="s">
        <v>326</v>
      </c>
      <c r="B35" s="20">
        <v>1541.155</v>
      </c>
      <c r="C35" s="20">
        <v>1342.681</v>
      </c>
      <c r="D35" s="20">
        <v>135.05600000000001</v>
      </c>
      <c r="E35" s="20">
        <v>63.417999999999999</v>
      </c>
      <c r="F35" s="20">
        <v>4564.8940000000002</v>
      </c>
      <c r="G35" s="20">
        <v>1608.0940000000001</v>
      </c>
      <c r="H35" s="20">
        <v>2956.8</v>
      </c>
      <c r="I35" s="20">
        <v>4393.6490000000003</v>
      </c>
      <c r="J35" s="20">
        <v>1436.8489999999999</v>
      </c>
      <c r="K35" s="20">
        <v>2956.8</v>
      </c>
      <c r="L35" s="20">
        <v>2.8744000000000001</v>
      </c>
      <c r="M35" s="20">
        <v>22.3</v>
      </c>
      <c r="N35" s="20">
        <v>1.6440630000000001E-2</v>
      </c>
      <c r="O35" s="20">
        <v>2.87778263</v>
      </c>
      <c r="P35" s="20">
        <v>22.3</v>
      </c>
      <c r="Q35" s="20">
        <v>1.66E-2</v>
      </c>
      <c r="R35" s="20">
        <v>2.871</v>
      </c>
      <c r="S35" s="20">
        <v>22.3</v>
      </c>
      <c r="T35" s="20">
        <v>1.6299999999999999E-2</v>
      </c>
      <c r="U35" s="2">
        <v>171.245</v>
      </c>
      <c r="V35" s="2">
        <v>2.3022383668224299E-2</v>
      </c>
    </row>
    <row r="36" spans="1:22" customFormat="false" ht="16">
      <c r="A36" s="2" t="s">
        <v>327</v>
      </c>
      <c r="B36" s="20">
        <v>160.21899999999999</v>
      </c>
      <c r="C36" s="20">
        <v>139.423</v>
      </c>
      <c r="D36" s="20">
        <v>14.151</v>
      </c>
      <c r="E36" s="20">
        <v>6.6449999999999996</v>
      </c>
      <c r="F36" s="20">
        <v>572.60699999999997</v>
      </c>
      <c r="G36" s="20">
        <v>203.00700000000001</v>
      </c>
      <c r="H36" s="20">
        <v>369.6</v>
      </c>
      <c r="I36" s="20">
        <v>558.09</v>
      </c>
      <c r="J36" s="20">
        <v>188.49</v>
      </c>
      <c r="K36" s="20">
        <v>369.6</v>
      </c>
      <c r="L36" s="20">
        <v>3.4864999999999999</v>
      </c>
      <c r="M36" s="20">
        <v>22.1</v>
      </c>
      <c r="N36" s="20">
        <v>1.6254319999999999E-2</v>
      </c>
      <c r="O36" s="20">
        <v>3.5</v>
      </c>
      <c r="P36" s="20">
        <v>22.1</v>
      </c>
      <c r="Q36" s="20">
        <v>1.6400000000000001E-2</v>
      </c>
      <c r="R36" s="20">
        <v>3.4750000000000001</v>
      </c>
      <c r="S36" s="20">
        <v>22.1</v>
      </c>
      <c r="T36" s="20">
        <v>1.61E-2</v>
      </c>
      <c r="U36" s="2">
        <v>14.5169999999999</v>
      </c>
      <c r="V36" s="2">
        <v>1.8061497919963801E-3</v>
      </c>
    </row>
    <row r="37" spans="1:22" customFormat="false" ht="16">
      <c r="A37" s="2" t="s">
        <v>328</v>
      </c>
      <c r="B37" s="20">
        <v>244.91900000000001</v>
      </c>
      <c r="C37" s="20">
        <v>218.86699999999999</v>
      </c>
      <c r="D37" s="20">
        <v>17.728000000000002</v>
      </c>
      <c r="E37" s="20">
        <v>8.3239999999999998</v>
      </c>
      <c r="F37" s="20">
        <v>595.24</v>
      </c>
      <c r="G37" s="20">
        <v>225.64</v>
      </c>
      <c r="H37" s="20">
        <v>369.6</v>
      </c>
      <c r="I37" s="20">
        <v>576.92600000000004</v>
      </c>
      <c r="J37" s="20">
        <v>207.32599999999999</v>
      </c>
      <c r="K37" s="20">
        <v>369.6</v>
      </c>
      <c r="L37" s="20">
        <v>2.3597999999999999</v>
      </c>
      <c r="M37" s="20">
        <v>22.1</v>
      </c>
      <c r="N37" s="20">
        <v>1.5764429999999999E-2</v>
      </c>
      <c r="O37" s="20">
        <v>2.36813187</v>
      </c>
      <c r="P37" s="20">
        <v>22.1</v>
      </c>
      <c r="Q37" s="20">
        <v>1.5900000000000001E-2</v>
      </c>
      <c r="R37" s="20">
        <v>2.3496999999999999</v>
      </c>
      <c r="S37" s="20">
        <v>22.1</v>
      </c>
      <c r="T37" s="20">
        <v>1.5599999999999999E-2</v>
      </c>
      <c r="U37" s="2">
        <v>18.314</v>
      </c>
      <c r="V37" s="2">
        <v>2.6038195277577401E-3</v>
      </c>
    </row>
    <row r="38" spans="1:22" customFormat="false" ht="16">
      <c r="A38" s="2" t="s">
        <v>329</v>
      </c>
      <c r="B38" s="20">
        <v>1468.2139999999999</v>
      </c>
      <c r="C38" s="20">
        <v>1249.027</v>
      </c>
      <c r="D38" s="20">
        <v>149.15100000000001</v>
      </c>
      <c r="E38" s="20">
        <v>70.036000000000001</v>
      </c>
      <c r="F38" s="20">
        <v>5534.2</v>
      </c>
      <c r="G38" s="20">
        <v>4313.1760000000004</v>
      </c>
      <c r="H38" s="20">
        <v>1221</v>
      </c>
      <c r="I38" s="20">
        <v>5341.5259999999998</v>
      </c>
      <c r="J38" s="20">
        <v>4120.5020000000004</v>
      </c>
      <c r="K38" s="20">
        <v>1221.0239999999999</v>
      </c>
      <c r="L38" s="20">
        <v>3.6677</v>
      </c>
      <c r="M38" s="20">
        <v>26.8</v>
      </c>
      <c r="N38" s="20">
        <v>1.0932890000000001E-2</v>
      </c>
      <c r="O38" s="20">
        <v>3.6715529099999999</v>
      </c>
      <c r="P38" s="20">
        <v>26.8</v>
      </c>
      <c r="Q38" s="20">
        <v>1.0999999999999999E-2</v>
      </c>
      <c r="R38" s="20">
        <v>3.6716000000000002</v>
      </c>
      <c r="S38" s="20">
        <v>26.8</v>
      </c>
      <c r="T38" s="20">
        <v>1.09E-2</v>
      </c>
      <c r="U38" s="2">
        <v>192.67399999999901</v>
      </c>
      <c r="V38" s="2">
        <v>1.01935684234759E-2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1" enableFormatConditionsCalculation="false"/>
  <dimension ref="A1:T39"/>
  <sheetViews>
    <sheetView workbookViewId="0"/>
  </sheetViews>
  <sheetFormatPr baseColWidth="10" defaultColWidth="8.7109375" defaultRowHeight="15"/>
  <sheetData>
    <row r="1" spans="1:20" customFormat="false" ht="16">
      <c r="A1" s="2"/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 ht="16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290</v>
      </c>
      <c r="O2" s="2"/>
      <c r="P2" s="2"/>
      <c r="Q2" s="2"/>
      <c r="R2" s="2"/>
      <c r="S2" s="2"/>
      <c r="T2" s="2"/>
    </row>
    <row r="3" spans="1:20" customFormat="false" ht="16">
      <c r="A3" s="175" t="s">
        <v>204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 ht="16">
      <c r="A4" s="2" t="s">
        <v>205</v>
      </c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36861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159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2"/>
      <c r="B19" s="177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177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 ht="16">
      <c r="A20" s="177" t="s">
        <v>206</v>
      </c>
      <c r="B20" s="2"/>
      <c r="C20" s="177"/>
      <c r="D20" s="2"/>
      <c r="E20" s="2"/>
      <c r="F20" s="177"/>
      <c r="G20" s="2"/>
      <c r="H20" s="2"/>
      <c r="I20" s="17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 ht="16">
      <c r="A21" s="177"/>
      <c r="B21" s="178" t="s">
        <v>207</v>
      </c>
      <c r="C21" s="2" t="s">
        <v>5</v>
      </c>
      <c r="D21" s="177"/>
      <c r="E21" s="177"/>
      <c r="F21" s="2" t="s">
        <v>116</v>
      </c>
      <c r="G21" s="177"/>
      <c r="H21" s="177"/>
      <c r="I21" s="177"/>
      <c r="J21" s="2" t="s">
        <v>7</v>
      </c>
      <c r="K21" s="177"/>
      <c r="L21" s="178" t="s">
        <v>208</v>
      </c>
      <c r="M21" s="177"/>
      <c r="N21" s="177"/>
      <c r="O21" s="2"/>
      <c r="P21" s="2"/>
      <c r="Q21" s="2"/>
      <c r="R21" s="2"/>
      <c r="S21" s="2"/>
      <c r="T21" s="2"/>
    </row>
    <row r="22" spans="1:20" customFormat="false" ht="16">
      <c r="A22" s="2"/>
      <c r="B22" s="177"/>
      <c r="C22" s="178" t="s">
        <v>209</v>
      </c>
      <c r="D22" s="11" t="s">
        <v>8</v>
      </c>
      <c r="E22" s="11" t="s">
        <v>9</v>
      </c>
      <c r="F22" s="178" t="s">
        <v>210</v>
      </c>
      <c r="G22" s="177"/>
      <c r="H22" s="177"/>
      <c r="I22" s="178" t="s">
        <v>211</v>
      </c>
      <c r="J22" s="177"/>
      <c r="K22" s="177"/>
      <c r="L22" s="2"/>
      <c r="M22" s="177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 ht="17" thickBot="1">
      <c r="A24" s="177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5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>
      <c r="A25" s="179" t="s">
        <v>330</v>
      </c>
      <c r="B25" s="180">
        <v>1530</v>
      </c>
      <c r="C25" s="181">
        <v>1318</v>
      </c>
      <c r="D25" s="182">
        <v>144</v>
      </c>
      <c r="E25" s="183">
        <v>68</v>
      </c>
      <c r="F25" s="184">
        <v>3800</v>
      </c>
      <c r="G25" s="182">
        <v>3800</v>
      </c>
      <c r="H25" s="183">
        <v>0</v>
      </c>
      <c r="I25" s="185">
        <v>3656</v>
      </c>
      <c r="J25" s="184">
        <v>3656</v>
      </c>
      <c r="K25" s="183">
        <v>0</v>
      </c>
      <c r="L25" s="186">
        <v>2.3889999999999998</v>
      </c>
      <c r="M25" s="182">
        <v>22.2</v>
      </c>
      <c r="N25" s="187">
        <v>6.9100000000000003E-3</v>
      </c>
      <c r="O25" s="186">
        <v>2.3919999999999999</v>
      </c>
      <c r="P25" s="182">
        <v>22.2</v>
      </c>
      <c r="Q25" s="187">
        <v>6.9899999999999997E-3</v>
      </c>
      <c r="R25" s="186">
        <v>2.39</v>
      </c>
      <c r="S25" s="182">
        <v>22.2</v>
      </c>
      <c r="T25" s="187">
        <v>6.8399999999999997E-3</v>
      </c>
    </row>
    <row r="26" spans="1:20" customFormat="false">
      <c r="A26" s="188" t="s">
        <v>317</v>
      </c>
      <c r="B26" s="189">
        <v>1089</v>
      </c>
      <c r="C26" s="190">
        <v>899</v>
      </c>
      <c r="D26" s="191">
        <v>129</v>
      </c>
      <c r="E26" s="192">
        <v>61</v>
      </c>
      <c r="F26" s="189">
        <v>3766</v>
      </c>
      <c r="G26" s="191">
        <v>3766</v>
      </c>
      <c r="H26" s="192">
        <v>0</v>
      </c>
      <c r="I26" s="193">
        <v>3637</v>
      </c>
      <c r="J26" s="189">
        <v>3637</v>
      </c>
      <c r="K26" s="192">
        <v>0</v>
      </c>
      <c r="L26" s="194">
        <v>3.3420000000000001</v>
      </c>
      <c r="M26" s="191">
        <v>22.2</v>
      </c>
      <c r="N26" s="195">
        <v>6.9199999999999999E-3</v>
      </c>
      <c r="O26" s="194">
        <v>3.3570000000000002</v>
      </c>
      <c r="P26" s="191">
        <v>22.2</v>
      </c>
      <c r="Q26" s="195">
        <v>6.9899999999999997E-3</v>
      </c>
      <c r="R26" s="194">
        <v>3.3220000000000001</v>
      </c>
      <c r="S26" s="191">
        <v>22.2</v>
      </c>
      <c r="T26" s="195">
        <v>6.8399999999999997E-3</v>
      </c>
    </row>
    <row r="27" spans="1:20" customFormat="false">
      <c r="A27" s="196" t="s">
        <v>318</v>
      </c>
      <c r="B27" s="197">
        <v>1012</v>
      </c>
      <c r="C27" s="198">
        <v>840</v>
      </c>
      <c r="D27" s="199">
        <v>117</v>
      </c>
      <c r="E27" s="200">
        <v>55</v>
      </c>
      <c r="F27" s="197">
        <v>3749</v>
      </c>
      <c r="G27" s="199">
        <v>3749</v>
      </c>
      <c r="H27" s="200">
        <v>0</v>
      </c>
      <c r="I27" s="201">
        <v>3632</v>
      </c>
      <c r="J27" s="197">
        <v>3632</v>
      </c>
      <c r="K27" s="200">
        <v>0</v>
      </c>
      <c r="L27" s="202">
        <v>3.59</v>
      </c>
      <c r="M27" s="199">
        <v>26.7</v>
      </c>
      <c r="N27" s="203">
        <v>7.0000000000000001E-3</v>
      </c>
      <c r="O27" s="202">
        <v>3.5960000000000001</v>
      </c>
      <c r="P27" s="199">
        <v>26.7</v>
      </c>
      <c r="Q27" s="203">
        <v>7.0000000000000001E-3</v>
      </c>
      <c r="R27" s="202">
        <v>3.5830000000000002</v>
      </c>
      <c r="S27" s="199">
        <v>26.7</v>
      </c>
      <c r="T27" s="203">
        <v>7.0000000000000001E-3</v>
      </c>
    </row>
    <row r="28" spans="1:20" customFormat="false">
      <c r="A28" s="188" t="s">
        <v>319</v>
      </c>
      <c r="B28" s="189">
        <v>109</v>
      </c>
      <c r="C28" s="190">
        <v>94</v>
      </c>
      <c r="D28" s="191">
        <v>10</v>
      </c>
      <c r="E28" s="192">
        <v>5</v>
      </c>
      <c r="F28" s="189">
        <v>219</v>
      </c>
      <c r="G28" s="191">
        <v>219</v>
      </c>
      <c r="H28" s="192">
        <v>0</v>
      </c>
      <c r="I28" s="193">
        <v>209</v>
      </c>
      <c r="J28" s="189">
        <v>209</v>
      </c>
      <c r="K28" s="192">
        <v>0</v>
      </c>
      <c r="L28" s="194">
        <v>1.909</v>
      </c>
      <c r="M28" s="191">
        <v>22.2</v>
      </c>
      <c r="N28" s="195">
        <v>6.9100000000000003E-3</v>
      </c>
      <c r="O28" s="194">
        <v>1.923</v>
      </c>
      <c r="P28" s="191">
        <v>22.2</v>
      </c>
      <c r="Q28" s="195">
        <v>6.9100000000000003E-3</v>
      </c>
      <c r="R28" s="194">
        <v>1.85</v>
      </c>
      <c r="S28" s="191">
        <v>22.2</v>
      </c>
      <c r="T28" s="195">
        <v>6.8399999999999997E-3</v>
      </c>
    </row>
    <row r="29" spans="1:20" customFormat="false">
      <c r="A29" s="188" t="s">
        <v>320</v>
      </c>
      <c r="B29" s="189">
        <v>69</v>
      </c>
      <c r="C29" s="190">
        <v>57</v>
      </c>
      <c r="D29" s="191">
        <v>8</v>
      </c>
      <c r="E29" s="192">
        <v>4</v>
      </c>
      <c r="F29" s="193">
        <v>198</v>
      </c>
      <c r="G29" s="191">
        <v>198</v>
      </c>
      <c r="H29" s="192">
        <v>0</v>
      </c>
      <c r="I29" s="193">
        <v>190</v>
      </c>
      <c r="J29" s="189">
        <v>190</v>
      </c>
      <c r="K29" s="192">
        <v>0</v>
      </c>
      <c r="L29" s="204">
        <v>2.734</v>
      </c>
      <c r="M29" s="191">
        <v>22.2</v>
      </c>
      <c r="N29" s="195">
        <v>6.9199999999999999E-3</v>
      </c>
      <c r="O29" s="194">
        <v>2.8330000000000002</v>
      </c>
      <c r="P29" s="191">
        <v>22.2</v>
      </c>
      <c r="Q29" s="195">
        <v>6.9199999999999999E-3</v>
      </c>
      <c r="R29" s="194">
        <v>2.68</v>
      </c>
      <c r="S29" s="191">
        <v>22.2</v>
      </c>
      <c r="T29" s="195">
        <v>6.8399999999999997E-3</v>
      </c>
    </row>
    <row r="30" spans="1:20" customFormat="false">
      <c r="A30" s="188" t="s">
        <v>321</v>
      </c>
      <c r="B30" s="189">
        <v>1207</v>
      </c>
      <c r="C30" s="190">
        <v>999</v>
      </c>
      <c r="D30" s="191">
        <v>141</v>
      </c>
      <c r="E30" s="192">
        <v>66</v>
      </c>
      <c r="F30" s="189">
        <v>4517</v>
      </c>
      <c r="G30" s="191">
        <v>3778</v>
      </c>
      <c r="H30" s="192">
        <v>739</v>
      </c>
      <c r="I30" s="205">
        <v>4376</v>
      </c>
      <c r="J30" s="206">
        <v>3637</v>
      </c>
      <c r="K30" s="207">
        <v>739</v>
      </c>
      <c r="L30" s="194">
        <v>3.63</v>
      </c>
      <c r="M30" s="191">
        <v>22.2</v>
      </c>
      <c r="N30" s="195">
        <v>8.5299999999999994E-3</v>
      </c>
      <c r="O30" s="194">
        <v>3.63</v>
      </c>
      <c r="P30" s="191">
        <v>22.2</v>
      </c>
      <c r="Q30" s="195">
        <v>8.5299999999999994E-3</v>
      </c>
      <c r="R30" s="194">
        <v>3.62</v>
      </c>
      <c r="S30" s="191">
        <v>22.2</v>
      </c>
      <c r="T30" s="195">
        <v>8.5299999999999994E-3</v>
      </c>
    </row>
    <row r="31" spans="1:20" customFormat="false">
      <c r="A31" s="188" t="s">
        <v>322</v>
      </c>
      <c r="B31" s="206">
        <v>1139</v>
      </c>
      <c r="C31" s="208">
        <v>949</v>
      </c>
      <c r="D31" s="209">
        <v>129</v>
      </c>
      <c r="E31" s="207">
        <v>61</v>
      </c>
      <c r="F31" s="206">
        <v>4500</v>
      </c>
      <c r="G31" s="209">
        <v>3761</v>
      </c>
      <c r="H31" s="207">
        <v>739</v>
      </c>
      <c r="I31" s="205">
        <v>4371</v>
      </c>
      <c r="J31" s="206">
        <v>3632</v>
      </c>
      <c r="K31" s="207">
        <v>739</v>
      </c>
      <c r="L31" s="194">
        <v>3.84</v>
      </c>
      <c r="M31" s="191">
        <v>26.7</v>
      </c>
      <c r="N31" s="195">
        <v>1.01E-2</v>
      </c>
      <c r="O31" s="194">
        <v>3.85</v>
      </c>
      <c r="P31" s="191">
        <v>26.7</v>
      </c>
      <c r="Q31" s="195">
        <v>1.01E-2</v>
      </c>
      <c r="R31" s="194">
        <v>3.83</v>
      </c>
      <c r="S31" s="191">
        <v>26.7</v>
      </c>
      <c r="T31" s="195">
        <v>1.01E-2</v>
      </c>
    </row>
    <row r="32" spans="1:20" customFormat="false">
      <c r="A32" s="188" t="s">
        <v>323</v>
      </c>
      <c r="B32" s="189">
        <v>1501</v>
      </c>
      <c r="C32" s="190">
        <v>1281</v>
      </c>
      <c r="D32" s="191">
        <v>150</v>
      </c>
      <c r="E32" s="192">
        <v>70</v>
      </c>
      <c r="F32" s="206">
        <v>4538</v>
      </c>
      <c r="G32" s="191">
        <v>3798</v>
      </c>
      <c r="H32" s="192">
        <v>739</v>
      </c>
      <c r="I32" s="205">
        <v>4388</v>
      </c>
      <c r="J32" s="206">
        <v>3649</v>
      </c>
      <c r="K32" s="207">
        <v>739</v>
      </c>
      <c r="L32" s="194">
        <v>2.92</v>
      </c>
      <c r="M32" s="191">
        <v>23.3</v>
      </c>
      <c r="N32" s="195">
        <v>9.8499999999999994E-3</v>
      </c>
      <c r="O32" s="194">
        <v>2.93</v>
      </c>
      <c r="P32" s="191">
        <v>22.2</v>
      </c>
      <c r="Q32" s="195">
        <v>9.8499999999999994E-3</v>
      </c>
      <c r="R32" s="194">
        <v>2.92</v>
      </c>
      <c r="S32" s="191">
        <v>22.2</v>
      </c>
      <c r="T32" s="195">
        <v>9.8399999999999998E-3</v>
      </c>
    </row>
    <row r="33" spans="1:20" customFormat="false">
      <c r="A33" s="188" t="s">
        <v>324</v>
      </c>
      <c r="B33" s="189">
        <v>638</v>
      </c>
      <c r="C33" s="190">
        <v>530</v>
      </c>
      <c r="D33" s="191">
        <v>73</v>
      </c>
      <c r="E33" s="192">
        <v>34</v>
      </c>
      <c r="F33" s="206">
        <v>2232</v>
      </c>
      <c r="G33" s="191">
        <v>1493</v>
      </c>
      <c r="H33" s="192">
        <v>739</v>
      </c>
      <c r="I33" s="205">
        <v>2159</v>
      </c>
      <c r="J33" s="206">
        <v>1420</v>
      </c>
      <c r="K33" s="207">
        <v>739</v>
      </c>
      <c r="L33" s="204">
        <v>3.39</v>
      </c>
      <c r="M33" s="191">
        <v>22.2</v>
      </c>
      <c r="N33" s="195">
        <v>1.0699999999999999E-2</v>
      </c>
      <c r="O33" s="194">
        <v>3.4</v>
      </c>
      <c r="P33" s="191">
        <v>22.2</v>
      </c>
      <c r="Q33" s="195">
        <v>1.0699999999999999E-2</v>
      </c>
      <c r="R33" s="194">
        <v>3.38</v>
      </c>
      <c r="S33" s="191">
        <v>22.2</v>
      </c>
      <c r="T33" s="195">
        <v>1.0699999999999999E-2</v>
      </c>
    </row>
    <row r="34" spans="1:20" customFormat="false">
      <c r="A34" s="188" t="s">
        <v>325</v>
      </c>
      <c r="B34" s="189">
        <v>1082</v>
      </c>
      <c r="C34" s="190">
        <v>908</v>
      </c>
      <c r="D34" s="191">
        <v>119</v>
      </c>
      <c r="E34" s="192">
        <v>56</v>
      </c>
      <c r="F34" s="206">
        <v>4495</v>
      </c>
      <c r="G34" s="191">
        <v>1538</v>
      </c>
      <c r="H34" s="192">
        <v>2957</v>
      </c>
      <c r="I34" s="193">
        <v>4376</v>
      </c>
      <c r="J34" s="189">
        <v>1420</v>
      </c>
      <c r="K34" s="192">
        <v>2957</v>
      </c>
      <c r="L34" s="194">
        <v>4.04</v>
      </c>
      <c r="M34" s="191">
        <v>22.2</v>
      </c>
      <c r="N34" s="195">
        <v>1.6400000000000001E-2</v>
      </c>
      <c r="O34" s="194">
        <v>4.05</v>
      </c>
      <c r="P34" s="191">
        <v>22.2</v>
      </c>
      <c r="Q34" s="195">
        <v>1.6400000000000001E-2</v>
      </c>
      <c r="R34" s="194">
        <v>4.04</v>
      </c>
      <c r="S34" s="191">
        <v>22.2</v>
      </c>
      <c r="T34" s="195">
        <v>1.6400000000000001E-2</v>
      </c>
    </row>
    <row r="35" spans="1:20" customFormat="false">
      <c r="A35" s="196" t="s">
        <v>326</v>
      </c>
      <c r="B35" s="197">
        <v>1543</v>
      </c>
      <c r="C35" s="198">
        <v>1339</v>
      </c>
      <c r="D35" s="199">
        <v>139</v>
      </c>
      <c r="E35" s="200">
        <v>65</v>
      </c>
      <c r="F35" s="210">
        <v>4535</v>
      </c>
      <c r="G35" s="199">
        <v>1578</v>
      </c>
      <c r="H35" s="200">
        <v>2957</v>
      </c>
      <c r="I35" s="201">
        <v>4396</v>
      </c>
      <c r="J35" s="197">
        <v>1439</v>
      </c>
      <c r="K35" s="200">
        <v>2957</v>
      </c>
      <c r="L35" s="202">
        <v>2.85</v>
      </c>
      <c r="M35" s="199">
        <v>22.2</v>
      </c>
      <c r="N35" s="203">
        <v>1.7100000000000001E-2</v>
      </c>
      <c r="O35" s="202">
        <v>2.85</v>
      </c>
      <c r="P35" s="199">
        <v>22.2</v>
      </c>
      <c r="Q35" s="203">
        <v>1.7100000000000001E-2</v>
      </c>
      <c r="R35" s="202">
        <v>2.84</v>
      </c>
      <c r="S35" s="199">
        <v>22.2</v>
      </c>
      <c r="T35" s="203">
        <v>1.7000000000000001E-2</v>
      </c>
    </row>
    <row r="36" spans="1:20" customFormat="false">
      <c r="A36" s="196" t="s">
        <v>327</v>
      </c>
      <c r="B36" s="197">
        <v>164</v>
      </c>
      <c r="C36" s="198">
        <v>138</v>
      </c>
      <c r="D36" s="199">
        <v>18</v>
      </c>
      <c r="E36" s="200">
        <v>9</v>
      </c>
      <c r="F36" s="210">
        <v>577</v>
      </c>
      <c r="G36" s="199">
        <v>208</v>
      </c>
      <c r="H36" s="200">
        <v>370</v>
      </c>
      <c r="I36" s="201">
        <v>559</v>
      </c>
      <c r="J36" s="197">
        <v>190</v>
      </c>
      <c r="K36" s="200">
        <v>370</v>
      </c>
      <c r="L36" s="202">
        <v>3.41</v>
      </c>
      <c r="M36" s="199">
        <v>22.2</v>
      </c>
      <c r="N36" s="203">
        <v>1.61E-2</v>
      </c>
      <c r="O36" s="202">
        <v>3.45</v>
      </c>
      <c r="P36" s="199">
        <v>22.2</v>
      </c>
      <c r="Q36" s="203">
        <v>1.61E-2</v>
      </c>
      <c r="R36" s="202">
        <v>3.37</v>
      </c>
      <c r="S36" s="199">
        <v>22.2</v>
      </c>
      <c r="T36" s="203">
        <v>1.61E-2</v>
      </c>
    </row>
    <row r="37" spans="1:20" customFormat="false">
      <c r="A37" s="188" t="s">
        <v>328</v>
      </c>
      <c r="B37" s="189">
        <v>250</v>
      </c>
      <c r="C37" s="190">
        <v>217</v>
      </c>
      <c r="D37" s="191">
        <v>23</v>
      </c>
      <c r="E37" s="192">
        <v>11</v>
      </c>
      <c r="F37" s="206">
        <v>601</v>
      </c>
      <c r="G37" s="191">
        <v>232</v>
      </c>
      <c r="H37" s="192">
        <v>370</v>
      </c>
      <c r="I37" s="193">
        <v>579</v>
      </c>
      <c r="J37" s="189">
        <v>209</v>
      </c>
      <c r="K37" s="192">
        <v>370</v>
      </c>
      <c r="L37" s="194">
        <v>2.31</v>
      </c>
      <c r="M37" s="191">
        <v>22.2</v>
      </c>
      <c r="N37" s="195">
        <v>1.6400000000000001E-2</v>
      </c>
      <c r="O37" s="194">
        <v>2.33</v>
      </c>
      <c r="P37" s="191">
        <v>22.2</v>
      </c>
      <c r="Q37" s="195">
        <v>1.6500000000000001E-2</v>
      </c>
      <c r="R37" s="194">
        <v>2.29</v>
      </c>
      <c r="S37" s="191">
        <v>22.2</v>
      </c>
      <c r="T37" s="195">
        <v>1.6400000000000001E-2</v>
      </c>
    </row>
    <row r="38" spans="1:20" customFormat="false" ht="16" thickBot="1">
      <c r="A38" s="211" t="s">
        <v>329</v>
      </c>
      <c r="B38" s="212">
        <v>1464</v>
      </c>
      <c r="C38" s="213">
        <v>1239</v>
      </c>
      <c r="D38" s="214">
        <v>153</v>
      </c>
      <c r="E38" s="215">
        <v>72</v>
      </c>
      <c r="F38" s="216">
        <v>5436</v>
      </c>
      <c r="G38" s="214">
        <v>4215</v>
      </c>
      <c r="H38" s="215">
        <v>1221</v>
      </c>
      <c r="I38" s="217">
        <v>5283</v>
      </c>
      <c r="J38" s="212">
        <v>4062</v>
      </c>
      <c r="K38" s="215">
        <v>1221</v>
      </c>
      <c r="L38" s="218">
        <v>3.61</v>
      </c>
      <c r="M38" s="219">
        <v>26.7</v>
      </c>
      <c r="N38" s="220">
        <v>1.15E-2</v>
      </c>
      <c r="O38" s="218">
        <v>3.61</v>
      </c>
      <c r="P38" s="219">
        <v>26.7</v>
      </c>
      <c r="Q38" s="220">
        <v>1.15E-2</v>
      </c>
      <c r="R38" s="218">
        <v>3.61</v>
      </c>
      <c r="S38" s="219">
        <v>26.7</v>
      </c>
      <c r="T38" s="220">
        <v>1.15E-2</v>
      </c>
    </row>
    <row r="39" spans="1:20" customFormat="false" ht="1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3" enableFormatConditionsCalculation="false"/>
  <dimension ref="A1:T38"/>
  <sheetViews>
    <sheetView workbookViewId="0">
      <selection activeCell="A3" sqref="A3"/>
    </sheetView>
  </sheetViews>
  <sheetFormatPr baseColWidth="10" defaultColWidth="8.7109375" defaultRowHeight="15"/>
  <sheetData>
    <row r="1" spans="1:20" customFormat="false" ht="16">
      <c r="A1" s="2" t="s">
        <v>212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 ht="16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295</v>
      </c>
      <c r="O2" s="2"/>
      <c r="P2" s="2"/>
      <c r="Q2" s="2"/>
      <c r="R2" s="2"/>
      <c r="S2" s="2"/>
      <c r="T2" s="2"/>
    </row>
    <row r="3" spans="1:20" customFormat="false" ht="16">
      <c r="A3" s="175" t="s">
        <v>213</v>
      </c>
      <c r="B3" s="176"/>
      <c r="C3" s="176"/>
      <c r="D3" s="176"/>
      <c r="E3" s="176"/>
      <c r="F3" s="176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 ht="16">
      <c r="A4" s="222" t="s">
        <v>214</v>
      </c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155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 ht="16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/>
      <c r="L5" s="2"/>
      <c r="M5" s="2"/>
      <c r="N5" s="2"/>
      <c r="O5" s="2"/>
      <c r="P5" s="2"/>
      <c r="Q5" s="2"/>
      <c r="R5" s="2"/>
      <c r="S5" s="2"/>
      <c r="T5" s="2"/>
    </row>
    <row r="6" spans="1:20" customFormat="false" ht="16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 ht="16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 ht="16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 ht="16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 ht="16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 ht="16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 ht="16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 ht="16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 ht="16">
      <c r="A25" s="223" t="s">
        <v>330</v>
      </c>
      <c r="B25" s="21">
        <v>1522.2661439999899</v>
      </c>
      <c r="C25" s="21">
        <v>1311.16607999999</v>
      </c>
      <c r="D25" s="21">
        <v>143.648064000001</v>
      </c>
      <c r="E25" s="21">
        <v>67.451999999999799</v>
      </c>
      <c r="F25" s="21">
        <v>3799.7366400000501</v>
      </c>
      <c r="G25" s="21">
        <v>3799.7366400000501</v>
      </c>
      <c r="H25" s="21">
        <v>0</v>
      </c>
      <c r="I25" s="21">
        <v>3656.08319999996</v>
      </c>
      <c r="J25" s="21">
        <v>3656.08319999996</v>
      </c>
      <c r="K25" s="21">
        <v>0</v>
      </c>
      <c r="L25" s="30">
        <v>2.40174000000001</v>
      </c>
      <c r="M25" s="23">
        <v>22.200000000000301</v>
      </c>
      <c r="N25" s="24">
        <v>7.50358999999987E-3</v>
      </c>
      <c r="O25" s="30">
        <v>2.40174000000001</v>
      </c>
      <c r="P25" s="23">
        <v>22.200000000000301</v>
      </c>
      <c r="Q25" s="24">
        <v>7.50358999999987E-3</v>
      </c>
      <c r="R25" s="30">
        <v>2.40174000000001</v>
      </c>
      <c r="S25" s="23">
        <v>22.200000000000301</v>
      </c>
      <c r="T25" s="24">
        <v>7.50358999999987E-3</v>
      </c>
    </row>
    <row r="26" spans="1:20" customFormat="false" ht="16">
      <c r="A26" s="223" t="s">
        <v>317</v>
      </c>
      <c r="B26" s="21">
        <v>1066.96067519999</v>
      </c>
      <c r="C26" s="21">
        <v>879.318719999991</v>
      </c>
      <c r="D26" s="21">
        <v>127.68537600000199</v>
      </c>
      <c r="E26" s="21">
        <v>59.956579200000903</v>
      </c>
      <c r="F26" s="21">
        <v>3764.6112000000298</v>
      </c>
      <c r="G26" s="21">
        <v>3764.6112000000298</v>
      </c>
      <c r="H26" s="21">
        <v>0</v>
      </c>
      <c r="I26" s="21">
        <v>3636.9244799999501</v>
      </c>
      <c r="J26" s="21">
        <v>3636.9244799999501</v>
      </c>
      <c r="K26" s="21">
        <v>0</v>
      </c>
      <c r="L26" s="30">
        <v>3.4086699999999999</v>
      </c>
      <c r="M26" s="23">
        <v>22.200000000000301</v>
      </c>
      <c r="N26" s="24">
        <v>6.5938000000000697E-3</v>
      </c>
      <c r="O26" s="30">
        <v>3.4086699999999999</v>
      </c>
      <c r="P26" s="23">
        <v>22.200000000000301</v>
      </c>
      <c r="Q26" s="24">
        <v>6.5938000000000697E-3</v>
      </c>
      <c r="R26" s="30">
        <v>3.4086699999999999</v>
      </c>
      <c r="S26" s="23">
        <v>22.200000000000301</v>
      </c>
      <c r="T26" s="24">
        <v>6.5938000000000697E-3</v>
      </c>
    </row>
    <row r="27" spans="1:20" customFormat="false" ht="16">
      <c r="A27" s="223" t="s">
        <v>318</v>
      </c>
      <c r="B27" s="21">
        <v>1007.30226240001</v>
      </c>
      <c r="C27" s="21">
        <v>835.84704000001295</v>
      </c>
      <c r="D27" s="21">
        <v>116.670623999998</v>
      </c>
      <c r="E27" s="21">
        <v>54.784598400000597</v>
      </c>
      <c r="F27" s="21">
        <v>3748.4294399999699</v>
      </c>
      <c r="G27" s="21">
        <v>3748.4294399999699</v>
      </c>
      <c r="H27" s="21">
        <v>0</v>
      </c>
      <c r="I27" s="21">
        <v>3631.7567999999501</v>
      </c>
      <c r="J27" s="21">
        <v>3631.7567999999501</v>
      </c>
      <c r="K27" s="21">
        <v>0</v>
      </c>
      <c r="L27" s="30">
        <v>3.6054400000000002</v>
      </c>
      <c r="M27" s="23">
        <v>26.700000000000301</v>
      </c>
      <c r="N27" s="24">
        <v>7.9505600000000197E-3</v>
      </c>
      <c r="O27" s="30">
        <v>3.6054400000000002</v>
      </c>
      <c r="P27" s="23">
        <v>26.700000000000301</v>
      </c>
      <c r="Q27" s="24">
        <v>7.9505600000000197E-3</v>
      </c>
      <c r="R27" s="30">
        <v>3.6054400000000002</v>
      </c>
      <c r="S27" s="23">
        <v>26.700000000000301</v>
      </c>
      <c r="T27" s="24">
        <v>7.9505600000000197E-3</v>
      </c>
    </row>
    <row r="28" spans="1:20" customFormat="false" ht="16">
      <c r="A28" s="223" t="s">
        <v>319</v>
      </c>
      <c r="B28" s="21">
        <v>108.72461376000101</v>
      </c>
      <c r="C28" s="21">
        <v>93.647232000001097</v>
      </c>
      <c r="D28" s="21">
        <v>10.259760000000099</v>
      </c>
      <c r="E28" s="21">
        <v>4.8176217600000104</v>
      </c>
      <c r="F28" s="21">
        <v>218.98531200000301</v>
      </c>
      <c r="G28" s="21">
        <v>218.98531200000301</v>
      </c>
      <c r="H28" s="21">
        <v>0</v>
      </c>
      <c r="I28" s="21">
        <v>208.725215999997</v>
      </c>
      <c r="J28" s="21">
        <v>208.725215999997</v>
      </c>
      <c r="K28" s="21">
        <v>0</v>
      </c>
      <c r="L28" s="30">
        <v>1.9197599999999999</v>
      </c>
      <c r="M28" s="23">
        <v>22.200000000000301</v>
      </c>
      <c r="N28" s="24">
        <v>7.50358999999987E-3</v>
      </c>
      <c r="O28" s="30">
        <v>1.9197599999999999</v>
      </c>
      <c r="P28" s="23">
        <v>22.200000000000301</v>
      </c>
      <c r="Q28" s="24">
        <v>7.50358999999987E-3</v>
      </c>
      <c r="R28" s="30">
        <v>1.9197599999999999</v>
      </c>
      <c r="S28" s="23">
        <v>22.200000000000301</v>
      </c>
      <c r="T28" s="24">
        <v>7.50358999999987E-3</v>
      </c>
    </row>
    <row r="29" spans="1:20" customFormat="false" ht="16">
      <c r="A29" s="223" t="s">
        <v>320</v>
      </c>
      <c r="B29" s="21">
        <v>67.764103559999796</v>
      </c>
      <c r="C29" s="21">
        <v>55.846761499999801</v>
      </c>
      <c r="D29" s="21">
        <v>8.1094271999999705</v>
      </c>
      <c r="E29" s="21">
        <v>3.8079148599999999</v>
      </c>
      <c r="F29" s="21">
        <v>197.674848</v>
      </c>
      <c r="G29" s="21">
        <v>197.674848</v>
      </c>
      <c r="H29" s="21">
        <v>0</v>
      </c>
      <c r="I29" s="21">
        <v>189.56515200000101</v>
      </c>
      <c r="J29" s="21">
        <v>189.56515200000101</v>
      </c>
      <c r="K29" s="21">
        <v>0</v>
      </c>
      <c r="L29" s="30">
        <v>2.7974300000000301</v>
      </c>
      <c r="M29" s="23">
        <v>22.200000000000301</v>
      </c>
      <c r="N29" s="24">
        <v>6.5938002678572099E-3</v>
      </c>
      <c r="O29" s="30">
        <v>2.7974300000000301</v>
      </c>
      <c r="P29" s="23">
        <v>22.200000000000301</v>
      </c>
      <c r="Q29" s="24">
        <v>6.5938002678572099E-3</v>
      </c>
      <c r="R29" s="30">
        <v>2.7974300000000301</v>
      </c>
      <c r="S29" s="23">
        <v>22.200000000000301</v>
      </c>
      <c r="T29" s="24">
        <v>6.5938002678572099E-3</v>
      </c>
    </row>
    <row r="30" spans="1:20" customFormat="false" ht="16">
      <c r="A30" s="223" t="s">
        <v>321</v>
      </c>
      <c r="B30" s="21">
        <v>1199.05504319999</v>
      </c>
      <c r="C30" s="21">
        <v>992.03327999998999</v>
      </c>
      <c r="D30" s="21">
        <v>140.872703999999</v>
      </c>
      <c r="E30" s="21">
        <v>66.149059200000394</v>
      </c>
      <c r="F30" s="21">
        <v>4516.9958399999696</v>
      </c>
      <c r="G30" s="21">
        <v>3777.7958400000398</v>
      </c>
      <c r="H30" s="21">
        <v>739.20000000000903</v>
      </c>
      <c r="I30" s="21">
        <v>4376.1244800000504</v>
      </c>
      <c r="J30" s="21">
        <v>3636.9244799999501</v>
      </c>
      <c r="K30" s="21">
        <v>739.20000000000903</v>
      </c>
      <c r="L30" s="30">
        <v>3.64964000000005</v>
      </c>
      <c r="M30" s="23">
        <v>22.200000000000301</v>
      </c>
      <c r="N30" s="24">
        <v>8.3236000000000004E-3</v>
      </c>
      <c r="O30" s="30">
        <v>3.64964000000005</v>
      </c>
      <c r="P30" s="23">
        <v>22.200000000000301</v>
      </c>
      <c r="Q30" s="24">
        <v>8.3236000000000004E-3</v>
      </c>
      <c r="R30" s="30">
        <v>3.64964000000005</v>
      </c>
      <c r="S30" s="23">
        <v>22.200000000000301</v>
      </c>
      <c r="T30" s="24">
        <v>8.3236000000000004E-3</v>
      </c>
    </row>
    <row r="31" spans="1:20" customFormat="false" ht="16">
      <c r="A31" s="223" t="s">
        <v>322</v>
      </c>
      <c r="B31" s="21">
        <v>1136.7334272000101</v>
      </c>
      <c r="C31" s="21">
        <v>946.995840000003</v>
      </c>
      <c r="D31" s="21">
        <v>129.11136000000201</v>
      </c>
      <c r="E31" s="21">
        <v>60.626227200000699</v>
      </c>
      <c r="F31" s="21">
        <v>4500.0681600000598</v>
      </c>
      <c r="G31" s="21">
        <v>3760.86815999995</v>
      </c>
      <c r="H31" s="21">
        <v>739.20000000000903</v>
      </c>
      <c r="I31" s="21">
        <v>4370.9567999999399</v>
      </c>
      <c r="J31" s="21">
        <v>3631.7567999999501</v>
      </c>
      <c r="K31" s="21">
        <v>739.20000000000903</v>
      </c>
      <c r="L31" s="30">
        <v>3.8451900000000001</v>
      </c>
      <c r="M31" s="23">
        <v>26.700000000000301</v>
      </c>
      <c r="N31" s="24">
        <v>1.0069099999999999E-2</v>
      </c>
      <c r="O31" s="30">
        <v>3.8451900000000001</v>
      </c>
      <c r="P31" s="23">
        <v>26.700000000000301</v>
      </c>
      <c r="Q31" s="24">
        <v>1.0069099999999999E-2</v>
      </c>
      <c r="R31" s="30">
        <v>3.8451900000000001</v>
      </c>
      <c r="S31" s="23">
        <v>26.700000000000301</v>
      </c>
      <c r="T31" s="24">
        <v>1.0069099999999999E-2</v>
      </c>
    </row>
    <row r="32" spans="1:20" customFormat="false" ht="16">
      <c r="A32" s="223" t="s">
        <v>323</v>
      </c>
      <c r="B32" s="21">
        <v>1499.71046399998</v>
      </c>
      <c r="C32" s="21">
        <v>1280.2204799999899</v>
      </c>
      <c r="D32" s="21">
        <v>149.35737599999999</v>
      </c>
      <c r="E32" s="21">
        <v>70.132607999999294</v>
      </c>
      <c r="F32" s="21">
        <v>4537.0684799999599</v>
      </c>
      <c r="G32" s="21">
        <v>3797.8684799999801</v>
      </c>
      <c r="H32" s="21">
        <v>739.20000000000903</v>
      </c>
      <c r="I32" s="21">
        <v>4387.7097599999697</v>
      </c>
      <c r="J32" s="21">
        <v>3648.5097599999699</v>
      </c>
      <c r="K32" s="21">
        <v>739.20000000000903</v>
      </c>
      <c r="L32" s="30">
        <v>2.92570999999998</v>
      </c>
      <c r="M32" s="23">
        <v>23.299999999999699</v>
      </c>
      <c r="N32" s="24">
        <v>9.3020700000001101E-3</v>
      </c>
      <c r="O32" s="30">
        <v>2.92570999999998</v>
      </c>
      <c r="P32" s="23">
        <v>23.299999999999699</v>
      </c>
      <c r="Q32" s="24">
        <v>9.3020700000001101E-3</v>
      </c>
      <c r="R32" s="30">
        <v>2.92570999999998</v>
      </c>
      <c r="S32" s="23">
        <v>23.299999999999699</v>
      </c>
      <c r="T32" s="24">
        <v>9.3020700000001101E-3</v>
      </c>
    </row>
    <row r="33" spans="1:20" customFormat="false" ht="16">
      <c r="A33" s="223" t="s">
        <v>324</v>
      </c>
      <c r="B33" s="21">
        <v>635.90896320000502</v>
      </c>
      <c r="C33" s="21">
        <v>528.39763200000698</v>
      </c>
      <c r="D33" s="21">
        <v>73.158623999999307</v>
      </c>
      <c r="E33" s="21">
        <v>34.3527071999996</v>
      </c>
      <c r="F33" s="21">
        <v>2231.6851200000101</v>
      </c>
      <c r="G33" s="21">
        <v>1492.4851200000201</v>
      </c>
      <c r="H33" s="21">
        <v>739.20000000000903</v>
      </c>
      <c r="I33" s="21">
        <v>2158.52447999999</v>
      </c>
      <c r="J33" s="21">
        <v>1419.32448000001</v>
      </c>
      <c r="K33" s="21">
        <v>739.20000000000903</v>
      </c>
      <c r="L33" s="30">
        <v>3.3943899999999698</v>
      </c>
      <c r="M33" s="23">
        <v>22.200000000000301</v>
      </c>
      <c r="N33" s="24">
        <v>1.0470800000000001E-2</v>
      </c>
      <c r="O33" s="30">
        <v>3.3943899999999698</v>
      </c>
      <c r="P33" s="23">
        <v>22.200000000000301</v>
      </c>
      <c r="Q33" s="24">
        <v>1.0470800000000001E-2</v>
      </c>
      <c r="R33" s="30">
        <v>3.3943899999999698</v>
      </c>
      <c r="S33" s="23">
        <v>22.200000000000301</v>
      </c>
      <c r="T33" s="24">
        <v>1.0470800000000001E-2</v>
      </c>
    </row>
    <row r="34" spans="1:20" customFormat="false" ht="16">
      <c r="A34" s="223" t="s">
        <v>325</v>
      </c>
      <c r="B34" s="21">
        <v>1081.2706464</v>
      </c>
      <c r="C34" s="21">
        <v>907.14623999999799</v>
      </c>
      <c r="D34" s="21">
        <v>118.487040000001</v>
      </c>
      <c r="E34" s="21">
        <v>55.6373664000009</v>
      </c>
      <c r="F34" s="21">
        <v>4494.6115200000404</v>
      </c>
      <c r="G34" s="21">
        <v>1537.81152000002</v>
      </c>
      <c r="H34" s="21">
        <v>2956.8000000000402</v>
      </c>
      <c r="I34" s="21">
        <v>4376.1244800000504</v>
      </c>
      <c r="J34" s="21">
        <v>1419.32448000001</v>
      </c>
      <c r="K34" s="21">
        <v>2956.8000000000402</v>
      </c>
      <c r="L34" s="30">
        <v>4.0472100000000202</v>
      </c>
      <c r="M34" s="23">
        <v>22.200000000000301</v>
      </c>
      <c r="N34" s="24">
        <v>1.6309700000000101E-2</v>
      </c>
      <c r="O34" s="30">
        <v>4.0472100000000202</v>
      </c>
      <c r="P34" s="23">
        <v>22.200000000000301</v>
      </c>
      <c r="Q34" s="24">
        <v>1.6309700000000101E-2</v>
      </c>
      <c r="R34" s="30">
        <v>4.0472100000000202</v>
      </c>
      <c r="S34" s="23">
        <v>22.200000000000301</v>
      </c>
      <c r="T34" s="24">
        <v>1.6309700000000101E-2</v>
      </c>
    </row>
    <row r="35" spans="1:20" customFormat="false" ht="16">
      <c r="A35" s="223" t="s">
        <v>326</v>
      </c>
      <c r="B35" s="21">
        <v>1541.5255968000099</v>
      </c>
      <c r="C35" s="21">
        <v>1336.89696000001</v>
      </c>
      <c r="D35" s="21">
        <v>139.244448000002</v>
      </c>
      <c r="E35" s="21">
        <v>65.384188800000402</v>
      </c>
      <c r="F35" s="21">
        <v>4534.5283199999503</v>
      </c>
      <c r="G35" s="21">
        <v>1577.7283199999899</v>
      </c>
      <c r="H35" s="21">
        <v>2956.8000000000402</v>
      </c>
      <c r="I35" s="21">
        <v>4395.2831999999598</v>
      </c>
      <c r="J35" s="21">
        <v>1438.4831999999799</v>
      </c>
      <c r="K35" s="21">
        <v>2956.8000000000402</v>
      </c>
      <c r="L35" s="30">
        <v>2.8512499999999799</v>
      </c>
      <c r="M35" s="23">
        <v>22.200000000000301</v>
      </c>
      <c r="N35" s="24">
        <v>1.6151200000000001E-2</v>
      </c>
      <c r="O35" s="30">
        <v>2.8512499999999799</v>
      </c>
      <c r="P35" s="23">
        <v>22.200000000000301</v>
      </c>
      <c r="Q35" s="24">
        <v>1.6151200000000001E-2</v>
      </c>
      <c r="R35" s="30">
        <v>2.8512499999999799</v>
      </c>
      <c r="S35" s="23">
        <v>22.200000000000301</v>
      </c>
      <c r="T35" s="24">
        <v>1.6151200000000001E-2</v>
      </c>
    </row>
    <row r="36" spans="1:20" customFormat="false" ht="16">
      <c r="A36" s="223" t="s">
        <v>327</v>
      </c>
      <c r="B36" s="21">
        <v>163.99750079999899</v>
      </c>
      <c r="C36" s="21">
        <v>137.51068799999899</v>
      </c>
      <c r="D36" s="21">
        <v>18.0235775999998</v>
      </c>
      <c r="E36" s="21">
        <v>8.4632352000000406</v>
      </c>
      <c r="F36" s="21">
        <v>577.18886399999599</v>
      </c>
      <c r="G36" s="21">
        <v>207.58886399999901</v>
      </c>
      <c r="H36" s="21">
        <v>369.60000000000502</v>
      </c>
      <c r="I36" s="21">
        <v>559.16515199999606</v>
      </c>
      <c r="J36" s="21">
        <v>189.56515200000101</v>
      </c>
      <c r="K36" s="21">
        <v>369.60000000000502</v>
      </c>
      <c r="L36" s="30">
        <v>3.4095900000000099</v>
      </c>
      <c r="M36" s="23">
        <v>22.200000000000301</v>
      </c>
      <c r="N36" s="24">
        <v>1.59210999999999E-2</v>
      </c>
      <c r="O36" s="30">
        <v>3.4095900000000099</v>
      </c>
      <c r="P36" s="23">
        <v>22.200000000000301</v>
      </c>
      <c r="Q36" s="24">
        <v>1.59210999999999E-2</v>
      </c>
      <c r="R36" s="30">
        <v>3.4095900000000099</v>
      </c>
      <c r="S36" s="23">
        <v>22.200000000000301</v>
      </c>
      <c r="T36" s="24">
        <v>1.59210999999999E-2</v>
      </c>
    </row>
    <row r="37" spans="1:20" customFormat="false" ht="16">
      <c r="A37" s="223" t="s">
        <v>328</v>
      </c>
      <c r="B37" s="21">
        <v>249.732134400001</v>
      </c>
      <c r="C37" s="21">
        <v>216.482784000001</v>
      </c>
      <c r="D37" s="21">
        <v>22.625299199999901</v>
      </c>
      <c r="E37" s="21">
        <v>10.6240512000001</v>
      </c>
      <c r="F37" s="21">
        <v>600.950784</v>
      </c>
      <c r="G37" s="21">
        <v>231.35078399999699</v>
      </c>
      <c r="H37" s="21">
        <v>369.60000000000502</v>
      </c>
      <c r="I37" s="21">
        <v>578.32521600000496</v>
      </c>
      <c r="J37" s="21">
        <v>208.725215999997</v>
      </c>
      <c r="K37" s="21">
        <v>369.60000000000502</v>
      </c>
      <c r="L37" s="30">
        <v>2.3157799999999802</v>
      </c>
      <c r="M37" s="23">
        <v>22.200000000000301</v>
      </c>
      <c r="N37" s="24">
        <v>1.5469899999999899E-2</v>
      </c>
      <c r="O37" s="30">
        <v>2.3157799999999802</v>
      </c>
      <c r="P37" s="23">
        <v>22.200000000000301</v>
      </c>
      <c r="Q37" s="24">
        <v>1.5469899999999899E-2</v>
      </c>
      <c r="R37" s="30">
        <v>2.3157799999999802</v>
      </c>
      <c r="S37" s="23">
        <v>22.200000000000301</v>
      </c>
      <c r="T37" s="24">
        <v>1.5469899999999899E-2</v>
      </c>
    </row>
    <row r="38" spans="1:20" customFormat="false" ht="16">
      <c r="A38" s="223" t="s">
        <v>329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3.61016</v>
      </c>
      <c r="M38" s="23">
        <v>26.7338999999997</v>
      </c>
      <c r="N38" s="24">
        <v>1.12810999999999E-2</v>
      </c>
      <c r="O38" s="30">
        <v>3.61016</v>
      </c>
      <c r="P38" s="23">
        <v>26.7338999999997</v>
      </c>
      <c r="Q38" s="24">
        <v>1.12810999999999E-2</v>
      </c>
      <c r="R38" s="30">
        <v>3.61016</v>
      </c>
      <c r="S38" s="23">
        <v>26.7338999999997</v>
      </c>
      <c r="T38" s="24">
        <v>1.12810999999999E-2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4" enableFormatConditionsCalculation="false"/>
  <dimension ref="A1:T38"/>
  <sheetViews>
    <sheetView workbookViewId="0">
      <selection activeCell="A6" sqref="A6"/>
    </sheetView>
  </sheetViews>
  <sheetFormatPr baseColWidth="10" defaultColWidth="8.7109375" defaultRowHeight="15"/>
  <cols>
    <col min="11" max="11" width="9.140625" bestFit="1" customWidth="1"/>
  </cols>
  <sheetData>
    <row r="1" spans="1:20" customFormat="false" ht="16">
      <c r="A1" s="2" t="s">
        <v>225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customFormat="false" ht="16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669</v>
      </c>
      <c r="O2" s="2"/>
      <c r="P2" s="2"/>
      <c r="Q2" s="2"/>
      <c r="R2" s="2"/>
      <c r="S2" s="2"/>
      <c r="T2" s="2"/>
    </row>
    <row r="3" spans="1:20" customFormat="false" ht="16">
      <c r="A3" s="1" t="s">
        <v>226</v>
      </c>
      <c r="B3" s="2"/>
      <c r="C3" s="2"/>
      <c r="D3" s="2"/>
      <c r="E3" s="2"/>
      <c r="F3" s="2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customFormat="false" ht="16">
      <c r="A4" s="2"/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156</v>
      </c>
      <c r="L4" s="2"/>
      <c r="M4" s="2"/>
      <c r="N4" s="2"/>
      <c r="O4" s="2"/>
      <c r="P4" s="2"/>
      <c r="Q4" s="2"/>
      <c r="R4" s="2"/>
      <c r="S4" s="2"/>
      <c r="T4" s="2"/>
    </row>
    <row r="5" spans="1:20" customFormat="false" ht="16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>
        <v>36669</v>
      </c>
      <c r="L5" s="2"/>
      <c r="M5" s="2"/>
      <c r="N5" s="2"/>
      <c r="O5" s="2"/>
      <c r="P5" s="2"/>
      <c r="Q5" s="2"/>
      <c r="R5" s="2"/>
      <c r="S5" s="2"/>
      <c r="T5" s="2"/>
    </row>
    <row r="6" spans="1:20" customFormat="false" ht="16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customFormat="false" ht="16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customFormat="false" ht="16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customFormat="false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 ht="16">
      <c r="A18" s="1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 ht="16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customFormat="false" ht="16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 ht="16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 ht="16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customFormat="false" ht="16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customFormat="false" ht="16">
      <c r="A25" s="223" t="s">
        <v>330</v>
      </c>
      <c r="B25" s="21">
        <v>1511.9368992</v>
      </c>
      <c r="C25" s="21">
        <v>1302.72576</v>
      </c>
      <c r="D25" s="21">
        <v>142.36252800000099</v>
      </c>
      <c r="E25" s="21">
        <v>66.848611200000704</v>
      </c>
      <c r="F25" s="21">
        <v>3797.9491200000398</v>
      </c>
      <c r="G25" s="21">
        <v>3797.9491200000398</v>
      </c>
      <c r="H25" s="21">
        <v>3.3137916779999903E-14</v>
      </c>
      <c r="I25" s="21">
        <v>3655.58591999997</v>
      </c>
      <c r="J25" s="21">
        <v>3655.58591999997</v>
      </c>
      <c r="K25" s="21">
        <v>0</v>
      </c>
      <c r="L25" s="30">
        <v>2.4183767298205199</v>
      </c>
      <c r="M25" s="23">
        <v>22.6345999999998</v>
      </c>
      <c r="N25" s="24">
        <v>7.5088100000000298E-3</v>
      </c>
      <c r="O25" s="30">
        <v>2.4183767298205399</v>
      </c>
      <c r="P25" s="23">
        <v>23.21</v>
      </c>
      <c r="Q25" s="24">
        <v>7.509E-3</v>
      </c>
      <c r="R25" s="30">
        <v>2.4183767298205399</v>
      </c>
      <c r="S25" s="23">
        <v>22.09</v>
      </c>
      <c r="T25" s="24">
        <v>7.509E-3</v>
      </c>
    </row>
    <row r="26" spans="1:20" customFormat="false" ht="16">
      <c r="A26" s="223" t="s">
        <v>317</v>
      </c>
      <c r="B26" s="21">
        <v>1061.9658260000101</v>
      </c>
      <c r="C26" s="21">
        <v>875.83218000000704</v>
      </c>
      <c r="D26" s="21">
        <v>126.658996</v>
      </c>
      <c r="E26" s="21">
        <v>59.474650000000103</v>
      </c>
      <c r="F26" s="21">
        <v>3763.2362199999902</v>
      </c>
      <c r="G26" s="21">
        <v>3763.2362199999902</v>
      </c>
      <c r="H26" s="21">
        <v>2.6911818000000001E-15</v>
      </c>
      <c r="I26" s="21">
        <v>3636.55339</v>
      </c>
      <c r="J26" s="21">
        <v>3636.55339</v>
      </c>
      <c r="K26" s="21">
        <v>0</v>
      </c>
      <c r="L26" s="30">
        <v>3.4271013236486798</v>
      </c>
      <c r="M26" s="23">
        <v>22.524170535714301</v>
      </c>
      <c r="N26" s="24">
        <v>6.6309200000000696E-3</v>
      </c>
      <c r="O26" s="30">
        <v>3.4552697182484602</v>
      </c>
      <c r="P26" s="23">
        <v>23.06</v>
      </c>
      <c r="Q26" s="24">
        <v>6.6309999999999997E-3</v>
      </c>
      <c r="R26" s="30">
        <v>3.4189698994592099</v>
      </c>
      <c r="S26" s="23">
        <v>21.98</v>
      </c>
      <c r="T26" s="24">
        <v>6.6309999999999997E-3</v>
      </c>
    </row>
    <row r="27" spans="1:20" customFormat="false" ht="16">
      <c r="A27" s="223" t="s">
        <v>318</v>
      </c>
      <c r="B27" s="21">
        <v>1001.6637128</v>
      </c>
      <c r="C27" s="21">
        <v>831.92921999999999</v>
      </c>
      <c r="D27" s="21">
        <v>115.499793</v>
      </c>
      <c r="E27" s="21">
        <v>54.234699800000101</v>
      </c>
      <c r="F27" s="21">
        <v>3746.8105099999898</v>
      </c>
      <c r="G27" s="21">
        <v>3746.8105099999898</v>
      </c>
      <c r="H27" s="21">
        <v>3.8102884200000001E-15</v>
      </c>
      <c r="I27" s="21">
        <v>3631.3216200000002</v>
      </c>
      <c r="J27" s="21">
        <v>3631.3216200000002</v>
      </c>
      <c r="K27" s="21">
        <v>0</v>
      </c>
      <c r="L27" s="30">
        <v>3.6312588834102599</v>
      </c>
      <c r="M27" s="23">
        <v>27.078487500000001</v>
      </c>
      <c r="N27" s="24">
        <v>7.9517200000000596E-3</v>
      </c>
      <c r="O27" s="30">
        <v>3.65405197743834</v>
      </c>
      <c r="P27" s="23">
        <v>28.26</v>
      </c>
      <c r="Q27" s="24">
        <v>7.9520000000000007E-3</v>
      </c>
      <c r="R27" s="30">
        <v>3.6094924112935902</v>
      </c>
      <c r="S27" s="23">
        <v>26.17</v>
      </c>
      <c r="T27" s="24">
        <v>7.9520000000000007E-3</v>
      </c>
    </row>
    <row r="28" spans="1:20" customFormat="false" ht="16">
      <c r="A28" s="223" t="s">
        <v>319</v>
      </c>
      <c r="B28" s="21">
        <v>110.11610202</v>
      </c>
      <c r="C28" s="21">
        <v>94.848863999999494</v>
      </c>
      <c r="D28" s="21">
        <v>10.388943599999999</v>
      </c>
      <c r="E28" s="21">
        <v>4.8782944199999996</v>
      </c>
      <c r="F28" s="21">
        <v>219.76947900000101</v>
      </c>
      <c r="G28" s="21">
        <v>219.76947900000101</v>
      </c>
      <c r="H28" s="21">
        <v>3.1414859400000099E-14</v>
      </c>
      <c r="I28" s="21">
        <v>209.371025</v>
      </c>
      <c r="J28" s="21">
        <v>209.371025</v>
      </c>
      <c r="K28" s="21">
        <v>0</v>
      </c>
      <c r="L28" s="30">
        <v>1.9162604426238901</v>
      </c>
      <c r="M28" s="23">
        <v>21.6377203869048</v>
      </c>
      <c r="N28" s="24">
        <v>7.5193800000000104E-3</v>
      </c>
      <c r="O28" s="30">
        <v>2.00325091087542</v>
      </c>
      <c r="P28" s="23">
        <v>22.25</v>
      </c>
      <c r="Q28" s="24">
        <v>7.5189999999999996E-3</v>
      </c>
      <c r="R28" s="30">
        <v>1.67368972857756</v>
      </c>
      <c r="S28" s="23">
        <v>21.03</v>
      </c>
      <c r="T28" s="24">
        <v>7.5189999999999996E-3</v>
      </c>
    </row>
    <row r="29" spans="1:20" customFormat="false" ht="16">
      <c r="A29" s="223" t="s">
        <v>320</v>
      </c>
      <c r="B29" s="21">
        <v>68.642833589999896</v>
      </c>
      <c r="C29" s="21">
        <v>56.573533499999897</v>
      </c>
      <c r="D29" s="21">
        <v>8.2128383000000102</v>
      </c>
      <c r="E29" s="21">
        <v>3.8564617899999898</v>
      </c>
      <c r="F29" s="21">
        <v>198.56431600000101</v>
      </c>
      <c r="G29" s="21">
        <v>198.56431600000101</v>
      </c>
      <c r="H29" s="21">
        <v>-2.7533489999999998E-16</v>
      </c>
      <c r="I29" s="21">
        <v>190.35797199999999</v>
      </c>
      <c r="J29" s="21">
        <v>190.35797199999999</v>
      </c>
      <c r="K29" s="21">
        <v>0</v>
      </c>
      <c r="L29" s="30">
        <v>2.7996008201671501</v>
      </c>
      <c r="M29" s="23">
        <v>21.509655059523801</v>
      </c>
      <c r="N29" s="24">
        <v>6.5940699999999302E-3</v>
      </c>
      <c r="O29" s="30">
        <v>2.88475270363389</v>
      </c>
      <c r="P29" s="23">
        <v>22.25</v>
      </c>
      <c r="Q29" s="24">
        <v>6.594E-3</v>
      </c>
      <c r="R29" s="30">
        <v>2.3127202833237099</v>
      </c>
      <c r="S29" s="23">
        <v>20.76</v>
      </c>
      <c r="T29" s="24">
        <v>6.594E-3</v>
      </c>
    </row>
    <row r="30" spans="1:20" customFormat="false" ht="16">
      <c r="A30" s="223" t="s">
        <v>321</v>
      </c>
      <c r="B30" s="21">
        <v>1191.6129831999999</v>
      </c>
      <c r="C30" s="21">
        <v>986.75032999999803</v>
      </c>
      <c r="D30" s="21">
        <v>139.40357800000001</v>
      </c>
      <c r="E30" s="21">
        <v>65.459075199999901</v>
      </c>
      <c r="F30" s="21">
        <v>4515.0285199999998</v>
      </c>
      <c r="G30" s="21">
        <v>3775.8216299999999</v>
      </c>
      <c r="H30" s="21">
        <v>739.20686999999998</v>
      </c>
      <c r="I30" s="21">
        <v>4375.5775000000103</v>
      </c>
      <c r="J30" s="21">
        <v>3636.3775000000001</v>
      </c>
      <c r="K30" s="21">
        <v>739.20000000000903</v>
      </c>
      <c r="L30" s="30">
        <v>3.6734126916880601</v>
      </c>
      <c r="M30" s="23">
        <v>22.677145089285698</v>
      </c>
      <c r="N30" s="24">
        <v>8.5152079315476206E-3</v>
      </c>
      <c r="O30" s="30">
        <v>3.6952035663373901</v>
      </c>
      <c r="P30" s="23">
        <v>23.28</v>
      </c>
      <c r="Q30" s="24">
        <v>8.5660000000000007E-3</v>
      </c>
      <c r="R30" s="30">
        <v>3.6611292197015199</v>
      </c>
      <c r="S30" s="23">
        <v>22.06</v>
      </c>
      <c r="T30" s="24">
        <v>8.4539999999999997E-3</v>
      </c>
    </row>
    <row r="31" spans="1:20" customFormat="false" ht="16">
      <c r="A31" s="223" t="s">
        <v>322</v>
      </c>
      <c r="B31" s="21">
        <v>1132.8835188999999</v>
      </c>
      <c r="C31" s="21">
        <v>944.35846999999796</v>
      </c>
      <c r="D31" s="21">
        <v>128.28627700000001</v>
      </c>
      <c r="E31" s="21">
        <v>60.238771900000003</v>
      </c>
      <c r="F31" s="21">
        <v>4498.88159</v>
      </c>
      <c r="G31" s="21">
        <v>3759.6868399999898</v>
      </c>
      <c r="H31" s="21">
        <v>739.19465999999898</v>
      </c>
      <c r="I31" s="21">
        <v>4370.6181399999896</v>
      </c>
      <c r="J31" s="21">
        <v>3631.4181400000002</v>
      </c>
      <c r="K31" s="21">
        <v>739.20000000000903</v>
      </c>
      <c r="L31" s="30">
        <v>3.8599482126501901</v>
      </c>
      <c r="M31" s="23">
        <v>26.994762202381001</v>
      </c>
      <c r="N31" s="24">
        <v>1.02355619047619E-2</v>
      </c>
      <c r="O31" s="30">
        <v>3.8605724514945599</v>
      </c>
      <c r="P31" s="23">
        <v>27.61</v>
      </c>
      <c r="Q31" s="24">
        <v>1.0290000000000001E-2</v>
      </c>
      <c r="R31" s="30">
        <v>3.8212296940892001</v>
      </c>
      <c r="S31" s="23">
        <v>26.39</v>
      </c>
      <c r="T31" s="24">
        <v>1.018E-2</v>
      </c>
    </row>
    <row r="32" spans="1:20" customFormat="false" ht="16">
      <c r="A32" s="223" t="s">
        <v>323</v>
      </c>
      <c r="B32" s="21">
        <v>1489.92679</v>
      </c>
      <c r="C32" s="21">
        <v>1272.4664499999999</v>
      </c>
      <c r="D32" s="21">
        <v>147.97601</v>
      </c>
      <c r="E32" s="21">
        <v>69.484329999999801</v>
      </c>
      <c r="F32" s="21">
        <v>4535.1008499999898</v>
      </c>
      <c r="G32" s="21">
        <v>3795.91167</v>
      </c>
      <c r="H32" s="21">
        <v>739.18917999999599</v>
      </c>
      <c r="I32" s="21">
        <v>4387.1605199999804</v>
      </c>
      <c r="J32" s="21">
        <v>3647.9605199999801</v>
      </c>
      <c r="K32" s="21">
        <v>739.20000000000903</v>
      </c>
      <c r="L32" s="30">
        <v>2.9449030362171</v>
      </c>
      <c r="M32" s="23">
        <v>23.7804913690475</v>
      </c>
      <c r="N32" s="24">
        <v>9.5112389285714593E-3</v>
      </c>
      <c r="O32" s="30">
        <v>2.9584377888719402</v>
      </c>
      <c r="P32" s="23">
        <v>24.48</v>
      </c>
      <c r="Q32" s="24">
        <v>9.5530000000000007E-3</v>
      </c>
      <c r="R32" s="30">
        <v>2.9335742582077899</v>
      </c>
      <c r="S32" s="23">
        <v>23.26</v>
      </c>
      <c r="T32" s="24">
        <v>9.4339999999999997E-3</v>
      </c>
    </row>
    <row r="33" spans="1:20" customFormat="false" ht="16">
      <c r="A33" s="223" t="s">
        <v>324</v>
      </c>
      <c r="B33" s="21">
        <v>635.82873730000199</v>
      </c>
      <c r="C33" s="21">
        <v>528.58368000000303</v>
      </c>
      <c r="D33" s="21">
        <v>72.9774469999997</v>
      </c>
      <c r="E33" s="21">
        <v>34.267610300000001</v>
      </c>
      <c r="F33" s="21">
        <v>2231.63454</v>
      </c>
      <c r="G33" s="21">
        <v>1492.42302</v>
      </c>
      <c r="H33" s="21">
        <v>739.21151999999597</v>
      </c>
      <c r="I33" s="21">
        <v>2158.6210299999998</v>
      </c>
      <c r="J33" s="21">
        <v>1419.42102999999</v>
      </c>
      <c r="K33" s="21">
        <v>739.20000000000903</v>
      </c>
      <c r="L33" s="30">
        <v>3.4032808099169598</v>
      </c>
      <c r="M33" s="23">
        <v>22.116867708333402</v>
      </c>
      <c r="N33" s="24">
        <v>1.0525314136904799E-2</v>
      </c>
      <c r="O33" s="30">
        <v>3.4645234110860099</v>
      </c>
      <c r="P33" s="23">
        <v>22.67</v>
      </c>
      <c r="Q33" s="24">
        <v>1.065E-2</v>
      </c>
      <c r="R33" s="30">
        <v>3.3166724734543802</v>
      </c>
      <c r="S33" s="23">
        <v>21.57</v>
      </c>
      <c r="T33" s="24">
        <v>1.04E-2</v>
      </c>
    </row>
    <row r="34" spans="1:20" customFormat="false" ht="16">
      <c r="A34" s="223" t="s">
        <v>325</v>
      </c>
      <c r="B34" s="21">
        <v>1080.0376661</v>
      </c>
      <c r="C34" s="21">
        <v>906.43982999999798</v>
      </c>
      <c r="D34" s="21">
        <v>118.128714</v>
      </c>
      <c r="E34" s="21">
        <v>55.4691221</v>
      </c>
      <c r="F34" s="21">
        <v>4494.0999199999997</v>
      </c>
      <c r="G34" s="21">
        <v>1537.3001099999999</v>
      </c>
      <c r="H34" s="21">
        <v>2956.7992399999998</v>
      </c>
      <c r="I34" s="21">
        <v>4375.9706799999803</v>
      </c>
      <c r="J34" s="21">
        <v>1419.1706799999899</v>
      </c>
      <c r="K34" s="21">
        <v>2956.8000000000402</v>
      </c>
      <c r="L34" s="30">
        <v>4.0550284761080899</v>
      </c>
      <c r="M34" s="23">
        <v>22.3343773809524</v>
      </c>
      <c r="N34" s="24">
        <v>1.6403845982142898E-2</v>
      </c>
      <c r="O34" s="30">
        <v>4.0753642791080598</v>
      </c>
      <c r="P34" s="23">
        <v>22.79</v>
      </c>
      <c r="Q34" s="24">
        <v>1.6789999999999999E-2</v>
      </c>
      <c r="R34" s="30">
        <v>4.0279747242153903</v>
      </c>
      <c r="S34" s="23">
        <v>22.01</v>
      </c>
      <c r="T34" s="24">
        <v>1.6129999999999999E-2</v>
      </c>
    </row>
    <row r="35" spans="1:20" customFormat="false" ht="16">
      <c r="A35" s="223" t="s">
        <v>326</v>
      </c>
      <c r="B35" s="21">
        <v>1538.3972365</v>
      </c>
      <c r="C35" s="21">
        <v>1334.39077</v>
      </c>
      <c r="D35" s="21">
        <v>138.82096899999999</v>
      </c>
      <c r="E35" s="21">
        <v>65.185497499999798</v>
      </c>
      <c r="F35" s="21">
        <v>4533.9432200000001</v>
      </c>
      <c r="G35" s="21">
        <v>1577.1232600000001</v>
      </c>
      <c r="H35" s="21">
        <v>2956.8194600000002</v>
      </c>
      <c r="I35" s="21">
        <v>4395.0924600000099</v>
      </c>
      <c r="J35" s="21">
        <v>1438.2924599999899</v>
      </c>
      <c r="K35" s="21">
        <v>2956.8000000000402</v>
      </c>
      <c r="L35" s="30">
        <v>2.8574482834050898</v>
      </c>
      <c r="M35" s="23">
        <v>22.368166517857201</v>
      </c>
      <c r="N35" s="24">
        <v>1.62790915178571E-2</v>
      </c>
      <c r="O35" s="30">
        <v>2.8621945563412501</v>
      </c>
      <c r="P35" s="23">
        <v>22.61</v>
      </c>
      <c r="Q35" s="24">
        <v>1.6480000000000002E-2</v>
      </c>
      <c r="R35" s="30">
        <v>2.8361695873676598</v>
      </c>
      <c r="S35" s="23">
        <v>22.13</v>
      </c>
      <c r="T35" s="24">
        <v>1.6080000000000001E-2</v>
      </c>
    </row>
    <row r="36" spans="1:20" customFormat="false" ht="16">
      <c r="A36" s="223" t="s">
        <v>327</v>
      </c>
      <c r="B36" s="21">
        <v>165.12023529999999</v>
      </c>
      <c r="C36" s="21">
        <v>138.457212</v>
      </c>
      <c r="D36" s="21">
        <v>18.143478999999999</v>
      </c>
      <c r="E36" s="21">
        <v>8.5195443000000193</v>
      </c>
      <c r="F36" s="21">
        <v>577.67032500000005</v>
      </c>
      <c r="G36" s="21">
        <v>208.02347</v>
      </c>
      <c r="H36" s="21">
        <v>369.64684599999998</v>
      </c>
      <c r="I36" s="21">
        <v>559.45582400000001</v>
      </c>
      <c r="J36" s="21">
        <v>189.85582400000001</v>
      </c>
      <c r="K36" s="21">
        <v>369.60000000000502</v>
      </c>
      <c r="L36" s="30">
        <v>3.4047553373259101</v>
      </c>
      <c r="M36" s="23">
        <v>21.946915178571398</v>
      </c>
      <c r="N36" s="24">
        <v>1.5706914434523801E-2</v>
      </c>
      <c r="O36" s="30">
        <v>3.5079799395725999</v>
      </c>
      <c r="P36" s="23">
        <v>22.25</v>
      </c>
      <c r="Q36" s="24">
        <v>1.5949999999999999E-2</v>
      </c>
      <c r="R36" s="30">
        <v>3.1652458966158998</v>
      </c>
      <c r="S36" s="23">
        <v>21.63</v>
      </c>
      <c r="T36" s="24">
        <v>1.546E-2</v>
      </c>
    </row>
    <row r="37" spans="1:20" customFormat="false" ht="16">
      <c r="A37" s="223" t="s">
        <v>328</v>
      </c>
      <c r="B37" s="21">
        <v>251.57990940000099</v>
      </c>
      <c r="C37" s="21">
        <v>218.09088400000101</v>
      </c>
      <c r="D37" s="21">
        <v>22.788388800000099</v>
      </c>
      <c r="E37" s="21">
        <v>10.700636599999999</v>
      </c>
      <c r="F37" s="21">
        <v>601.33901700000104</v>
      </c>
      <c r="G37" s="21">
        <v>231.73351699999901</v>
      </c>
      <c r="H37" s="21">
        <v>369.60549999999898</v>
      </c>
      <c r="I37" s="21">
        <v>578.54203900000095</v>
      </c>
      <c r="J37" s="21">
        <v>208.94203899999999</v>
      </c>
      <c r="K37" s="21">
        <v>369.60000000000502</v>
      </c>
      <c r="L37" s="30">
        <v>2.3053574539341302</v>
      </c>
      <c r="M37" s="23">
        <v>22.0112748511904</v>
      </c>
      <c r="N37" s="24">
        <v>1.53260693452381E-2</v>
      </c>
      <c r="O37" s="30">
        <v>2.45707763861884</v>
      </c>
      <c r="P37" s="23">
        <v>22.26</v>
      </c>
      <c r="Q37" s="24">
        <v>1.5509999999999999E-2</v>
      </c>
      <c r="R37" s="30">
        <v>2.25867837421898</v>
      </c>
      <c r="S37" s="23">
        <v>21.76</v>
      </c>
      <c r="T37" s="24">
        <v>1.5140000000000001E-2</v>
      </c>
    </row>
    <row r="38" spans="1:20" customFormat="false" ht="16">
      <c r="A38" s="223" t="s">
        <v>329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3.6101593374723899</v>
      </c>
      <c r="M38" s="23">
        <v>26.7338999999997</v>
      </c>
      <c r="N38" s="24">
        <v>1.12812E-2</v>
      </c>
      <c r="O38" s="30">
        <v>3.6101593374723699</v>
      </c>
      <c r="P38" s="23">
        <v>26.73</v>
      </c>
      <c r="Q38" s="24">
        <v>1.128E-2</v>
      </c>
      <c r="R38" s="30">
        <v>3.6101593374723699</v>
      </c>
      <c r="S38" s="23">
        <v>26.73</v>
      </c>
      <c r="T38" s="24">
        <v>1.128E-2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5" enableFormatConditionsCalculation="false"/>
  <dimension ref="F1:T38"/>
  <sheetViews>
    <sheetView workbookViewId="0">
      <selection activeCell="A2" sqref="A2"/>
    </sheetView>
  </sheetViews>
  <sheetFormatPr baseColWidth="10" defaultColWidth="8.7109375" defaultRowHeight="15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287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41</v>
      </c>
    </row>
    <row r="5" spans="6:10" customFormat="false">
      <c r="F5" s="461" t="s">
        <v>270</v>
      </c>
      <c r="G5" s="454"/>
      <c r="H5" s="454"/>
      <c r="I5" s="308"/>
      <c r="J5" s="500">
        <v>36647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289</v>
      </c>
    </row>
    <row r="8" spans="6:10" customFormat="false">
      <c r="F8" s="461" t="s">
        <v>276</v>
      </c>
      <c r="G8" s="454"/>
      <c r="H8" s="454"/>
      <c r="I8" s="454"/>
      <c r="J8" s="499" t="s">
        <v>159</v>
      </c>
    </row>
    <row r="9" spans="10:10" customFormat="false">
      <c r="J9" s="501" t="s">
        <v>671</v>
      </c>
    </row>
    <row r="18" spans="1:20" customFormat="false" ht="16">
      <c r="A18" s="1" t="s">
        <v>233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1" t="s">
        <v>234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 customFormat="false" ht="16">
      <c r="A21" s="2"/>
      <c r="B21" s="221" t="s">
        <v>215</v>
      </c>
      <c r="C21" s="2"/>
      <c r="D21" s="2"/>
      <c r="E21" s="2"/>
      <c r="F21" s="2"/>
      <c r="G21" s="2"/>
      <c r="H21" s="2"/>
      <c r="I21" s="2"/>
      <c r="J21" s="2"/>
      <c r="K21" s="2"/>
      <c r="L21" s="221" t="s">
        <v>3</v>
      </c>
      <c r="M21" s="2"/>
      <c r="N21" s="2"/>
      <c r="O21" s="221" t="s">
        <v>4</v>
      </c>
      <c r="P21" s="2"/>
      <c r="Q21" s="2"/>
      <c r="R21" s="221" t="s">
        <v>195</v>
      </c>
      <c r="S21" s="2"/>
      <c r="T21" s="2"/>
    </row>
    <row r="22" spans="1:20" customFormat="false" ht="16">
      <c r="A22" s="2"/>
      <c r="B22" s="221" t="s">
        <v>235</v>
      </c>
      <c r="C22" s="2"/>
      <c r="D22" s="2"/>
      <c r="E22" s="2"/>
      <c r="F22" s="221" t="s">
        <v>236</v>
      </c>
      <c r="G22" s="2"/>
      <c r="H22" s="2"/>
      <c r="I22" s="221" t="s">
        <v>237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customFormat="false" ht="16">
      <c r="A23" s="221" t="s">
        <v>238</v>
      </c>
      <c r="B23" s="221" t="s">
        <v>12</v>
      </c>
      <c r="C23" s="221" t="s">
        <v>239</v>
      </c>
      <c r="D23" s="221" t="s">
        <v>240</v>
      </c>
      <c r="E23" s="221" t="s">
        <v>241</v>
      </c>
      <c r="F23" s="221" t="s">
        <v>242</v>
      </c>
      <c r="G23" s="221" t="s">
        <v>243</v>
      </c>
      <c r="H23" s="221" t="s">
        <v>244</v>
      </c>
      <c r="I23" s="221" t="s">
        <v>242</v>
      </c>
      <c r="J23" s="221" t="s">
        <v>243</v>
      </c>
      <c r="K23" s="221" t="s">
        <v>244</v>
      </c>
      <c r="L23" s="221" t="s">
        <v>17</v>
      </c>
      <c r="M23" s="221" t="s">
        <v>18</v>
      </c>
      <c r="N23" s="221" t="s">
        <v>245</v>
      </c>
      <c r="O23" s="221" t="s">
        <v>17</v>
      </c>
      <c r="P23" s="221" t="s">
        <v>18</v>
      </c>
      <c r="Q23" s="221" t="s">
        <v>245</v>
      </c>
      <c r="R23" s="221" t="s">
        <v>17</v>
      </c>
      <c r="S23" s="221" t="s">
        <v>18</v>
      </c>
      <c r="T23" s="221" t="s">
        <v>245</v>
      </c>
    </row>
    <row r="24" spans="1:20" customFormat="false" ht="16">
      <c r="A24" s="2"/>
      <c r="B24" s="221" t="s">
        <v>246</v>
      </c>
      <c r="C24" s="221" t="s">
        <v>246</v>
      </c>
      <c r="D24" s="221" t="s">
        <v>246</v>
      </c>
      <c r="E24" s="221" t="s">
        <v>246</v>
      </c>
      <c r="F24" s="221" t="s">
        <v>246</v>
      </c>
      <c r="G24" s="221" t="s">
        <v>246</v>
      </c>
      <c r="H24" s="221" t="s">
        <v>246</v>
      </c>
      <c r="I24" s="221" t="s">
        <v>246</v>
      </c>
      <c r="J24" s="221" t="s">
        <v>246</v>
      </c>
      <c r="K24" s="221" t="s">
        <v>246</v>
      </c>
      <c r="L24" s="2"/>
      <c r="M24" s="221" t="s">
        <v>247</v>
      </c>
      <c r="N24" s="221" t="s">
        <v>248</v>
      </c>
      <c r="O24" s="2"/>
      <c r="P24" s="221" t="s">
        <v>247</v>
      </c>
      <c r="Q24" s="221" t="s">
        <v>248</v>
      </c>
      <c r="R24" s="2"/>
      <c r="S24" s="221" t="s">
        <v>247</v>
      </c>
      <c r="T24" s="221" t="s">
        <v>248</v>
      </c>
    </row>
    <row r="25" spans="1:20" customFormat="false">
      <c r="A25" t="s">
        <v>330</v>
      </c>
      <c r="B25">
        <v>1531</v>
      </c>
      <c r="C25">
        <v>1319</v>
      </c>
      <c r="D25">
        <v>144</v>
      </c>
      <c r="E25">
        <v>68</v>
      </c>
      <c r="F25">
        <v>3800</v>
      </c>
      <c r="G25">
        <v>3800</v>
      </c>
      <c r="H25">
        <v>0</v>
      </c>
      <c r="I25">
        <v>3656</v>
      </c>
      <c r="J25">
        <v>3656</v>
      </c>
      <c r="K25">
        <v>0</v>
      </c>
      <c r="L25">
        <v>2.39</v>
      </c>
      <c r="M25">
        <v>22.2</v>
      </c>
      <c r="N25">
        <v>7.4999999999999997E-3</v>
      </c>
      <c r="O25">
        <v>2.39</v>
      </c>
      <c r="P25">
        <v>22.2</v>
      </c>
      <c r="Q25">
        <v>7.4999999999999997E-3</v>
      </c>
      <c r="R25">
        <v>2.39</v>
      </c>
      <c r="S25">
        <v>22.2</v>
      </c>
      <c r="T25">
        <v>7.4999999999999997E-3</v>
      </c>
    </row>
    <row r="26" spans="1:20" customFormat="false">
      <c r="A26" t="s">
        <v>317</v>
      </c>
      <c r="B26">
        <v>1077</v>
      </c>
      <c r="C26">
        <v>889</v>
      </c>
      <c r="D26">
        <v>128</v>
      </c>
      <c r="E26">
        <v>60</v>
      </c>
      <c r="F26">
        <v>3765</v>
      </c>
      <c r="G26">
        <v>3765</v>
      </c>
      <c r="H26">
        <v>0</v>
      </c>
      <c r="I26">
        <v>3637</v>
      </c>
      <c r="J26">
        <v>3637</v>
      </c>
      <c r="K26">
        <v>0</v>
      </c>
      <c r="L26">
        <v>3.38</v>
      </c>
      <c r="M26">
        <v>22.2</v>
      </c>
      <c r="N26">
        <v>6.6E-3</v>
      </c>
      <c r="O26">
        <v>3.38</v>
      </c>
      <c r="P26">
        <v>22.2</v>
      </c>
      <c r="Q26">
        <v>6.6E-3</v>
      </c>
      <c r="R26">
        <v>3.38</v>
      </c>
      <c r="S26">
        <v>22.2</v>
      </c>
      <c r="T26">
        <v>6.6E-3</v>
      </c>
    </row>
    <row r="27" spans="1:20" customFormat="false">
      <c r="A27" t="s">
        <v>318</v>
      </c>
      <c r="B27">
        <v>1012</v>
      </c>
      <c r="C27">
        <v>840</v>
      </c>
      <c r="D27">
        <v>117</v>
      </c>
      <c r="E27">
        <v>55</v>
      </c>
      <c r="F27">
        <v>3749</v>
      </c>
      <c r="G27">
        <v>3749</v>
      </c>
      <c r="H27">
        <v>0</v>
      </c>
      <c r="I27">
        <v>3632</v>
      </c>
      <c r="J27">
        <v>3632</v>
      </c>
      <c r="K27">
        <v>0</v>
      </c>
      <c r="L27">
        <v>3.59</v>
      </c>
      <c r="M27">
        <v>26.7</v>
      </c>
      <c r="N27">
        <v>8.0000000000000002E-3</v>
      </c>
      <c r="O27">
        <v>3.59</v>
      </c>
      <c r="P27">
        <v>26.7</v>
      </c>
      <c r="Q27">
        <v>8.0000000000000002E-3</v>
      </c>
      <c r="R27">
        <v>3.59</v>
      </c>
      <c r="S27">
        <v>26.7</v>
      </c>
      <c r="T27">
        <v>8.0000000000000002E-3</v>
      </c>
    </row>
    <row r="28" spans="1:20" customFormat="false">
      <c r="A28" t="s">
        <v>319</v>
      </c>
      <c r="B28">
        <v>110</v>
      </c>
      <c r="C28">
        <v>95</v>
      </c>
      <c r="D28">
        <v>10</v>
      </c>
      <c r="E28">
        <v>5</v>
      </c>
      <c r="F28">
        <v>219</v>
      </c>
      <c r="G28">
        <v>219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7.4999999999999997E-3</v>
      </c>
      <c r="O28">
        <v>1.91</v>
      </c>
      <c r="P28">
        <v>22.2</v>
      </c>
      <c r="Q28">
        <v>7.4999999999999997E-3</v>
      </c>
      <c r="R28">
        <v>1.91</v>
      </c>
      <c r="S28">
        <v>22.2</v>
      </c>
      <c r="T28">
        <v>7.4999999999999997E-3</v>
      </c>
    </row>
    <row r="29" spans="1:20" customFormat="false">
      <c r="A29" t="s">
        <v>320</v>
      </c>
      <c r="B29">
        <v>68</v>
      </c>
      <c r="C29">
        <v>57</v>
      </c>
      <c r="D29">
        <v>8</v>
      </c>
      <c r="E29">
        <v>4</v>
      </c>
      <c r="F29">
        <v>198</v>
      </c>
      <c r="G29">
        <v>198</v>
      </c>
      <c r="H29">
        <v>0</v>
      </c>
      <c r="I29">
        <v>190</v>
      </c>
      <c r="J29">
        <v>190</v>
      </c>
      <c r="K29">
        <v>0</v>
      </c>
      <c r="L29">
        <v>2.77</v>
      </c>
      <c r="M29">
        <v>22.2</v>
      </c>
      <c r="N29">
        <v>6.4999999999999997E-3</v>
      </c>
      <c r="O29">
        <v>2.77</v>
      </c>
      <c r="P29">
        <v>22.2</v>
      </c>
      <c r="Q29">
        <v>6.4999999999999997E-3</v>
      </c>
      <c r="R29">
        <v>2.77</v>
      </c>
      <c r="S29">
        <v>22.2</v>
      </c>
      <c r="T29">
        <v>6.4999999999999997E-3</v>
      </c>
    </row>
    <row r="30" spans="1:20" customFormat="false">
      <c r="A30" t="s">
        <v>321</v>
      </c>
      <c r="B30">
        <v>1208</v>
      </c>
      <c r="C30">
        <v>1000</v>
      </c>
      <c r="D30">
        <v>141</v>
      </c>
      <c r="E30">
        <v>66</v>
      </c>
      <c r="F30">
        <v>4517</v>
      </c>
      <c r="G30">
        <v>3778</v>
      </c>
      <c r="H30">
        <v>739</v>
      </c>
      <c r="I30">
        <v>4376</v>
      </c>
      <c r="J30">
        <v>3637</v>
      </c>
      <c r="K30">
        <v>739</v>
      </c>
      <c r="L30">
        <v>3.62</v>
      </c>
      <c r="M30">
        <v>22.2</v>
      </c>
      <c r="N30">
        <v>8.3000000000000001E-3</v>
      </c>
      <c r="O30">
        <v>3.63</v>
      </c>
      <c r="P30">
        <v>22.2</v>
      </c>
      <c r="Q30">
        <v>8.3999999999999995E-3</v>
      </c>
      <c r="R30">
        <v>3.62</v>
      </c>
      <c r="S30">
        <v>22.2</v>
      </c>
      <c r="T30">
        <v>8.3000000000000001E-3</v>
      </c>
    </row>
    <row r="31" spans="1:20" customFormat="false">
      <c r="A31" t="s">
        <v>322</v>
      </c>
      <c r="B31">
        <v>1140</v>
      </c>
      <c r="C31">
        <v>950</v>
      </c>
      <c r="D31">
        <v>129</v>
      </c>
      <c r="E31">
        <v>61</v>
      </c>
      <c r="F31">
        <v>4501</v>
      </c>
      <c r="G31">
        <v>3761</v>
      </c>
      <c r="H31">
        <v>740</v>
      </c>
      <c r="I31">
        <v>4371</v>
      </c>
      <c r="J31">
        <v>3632</v>
      </c>
      <c r="K31">
        <v>739</v>
      </c>
      <c r="L31">
        <v>3.84</v>
      </c>
      <c r="M31">
        <v>26.7</v>
      </c>
      <c r="N31">
        <v>1.0200000000000001E-2</v>
      </c>
      <c r="O31">
        <v>3.84</v>
      </c>
      <c r="P31">
        <v>26.7</v>
      </c>
      <c r="Q31">
        <v>1.03E-2</v>
      </c>
      <c r="R31">
        <v>3.83</v>
      </c>
      <c r="S31">
        <v>26.7</v>
      </c>
      <c r="T31">
        <v>1.01E-2</v>
      </c>
    </row>
    <row r="32" spans="1:20" customFormat="false">
      <c r="A32" t="s">
        <v>323</v>
      </c>
      <c r="B32">
        <v>1502</v>
      </c>
      <c r="C32">
        <v>1283</v>
      </c>
      <c r="D32">
        <v>149</v>
      </c>
      <c r="E32">
        <v>70</v>
      </c>
      <c r="F32">
        <v>4538</v>
      </c>
      <c r="G32">
        <v>3798</v>
      </c>
      <c r="H32">
        <v>740</v>
      </c>
      <c r="I32">
        <v>4388</v>
      </c>
      <c r="J32">
        <v>3649</v>
      </c>
      <c r="K32">
        <v>739</v>
      </c>
      <c r="L32">
        <v>2.92</v>
      </c>
      <c r="M32">
        <v>23.3</v>
      </c>
      <c r="N32">
        <v>9.2999999999999992E-3</v>
      </c>
      <c r="O32">
        <v>2.94</v>
      </c>
      <c r="P32">
        <v>23.3</v>
      </c>
      <c r="Q32">
        <v>9.4000000000000004E-3</v>
      </c>
      <c r="R32">
        <v>2.91</v>
      </c>
      <c r="S32">
        <v>23.3</v>
      </c>
      <c r="T32">
        <v>9.2999999999999992E-3</v>
      </c>
    </row>
    <row r="33" spans="1:20" customFormat="false">
      <c r="A33" t="s">
        <v>324</v>
      </c>
      <c r="B33">
        <v>638</v>
      </c>
      <c r="C33">
        <v>531</v>
      </c>
      <c r="D33">
        <v>73</v>
      </c>
      <c r="E33">
        <v>34</v>
      </c>
      <c r="F33">
        <v>2233</v>
      </c>
      <c r="G33">
        <v>1493</v>
      </c>
      <c r="H33">
        <v>740</v>
      </c>
      <c r="I33">
        <v>2159</v>
      </c>
      <c r="J33">
        <v>1420</v>
      </c>
      <c r="K33">
        <v>739</v>
      </c>
      <c r="L33">
        <v>3.38</v>
      </c>
      <c r="M33">
        <v>22.2</v>
      </c>
      <c r="N33">
        <v>1.06E-2</v>
      </c>
      <c r="O33">
        <v>3.38</v>
      </c>
      <c r="P33">
        <v>22.2</v>
      </c>
      <c r="Q33">
        <v>0.106</v>
      </c>
      <c r="R33">
        <v>3.38</v>
      </c>
      <c r="S33">
        <v>22.2</v>
      </c>
      <c r="T33">
        <v>0.106</v>
      </c>
    </row>
    <row r="34" spans="1:20" customFormat="false">
      <c r="A34" t="s">
        <v>325</v>
      </c>
      <c r="B34">
        <v>1083</v>
      </c>
      <c r="C34">
        <v>909</v>
      </c>
      <c r="D34">
        <v>118</v>
      </c>
      <c r="E34">
        <v>56</v>
      </c>
      <c r="F34">
        <v>4495</v>
      </c>
      <c r="G34">
        <v>1537</v>
      </c>
      <c r="H34">
        <v>2958</v>
      </c>
      <c r="I34">
        <v>4376</v>
      </c>
      <c r="J34">
        <v>1420</v>
      </c>
      <c r="K34">
        <v>2957</v>
      </c>
      <c r="L34">
        <v>4.04</v>
      </c>
      <c r="M34">
        <v>22.2</v>
      </c>
      <c r="N34">
        <v>1.6400000000000001E-2</v>
      </c>
      <c r="O34">
        <v>4.05</v>
      </c>
      <c r="P34">
        <v>22.2</v>
      </c>
      <c r="Q34">
        <v>1.6500000000000001E-2</v>
      </c>
      <c r="R34">
        <v>4.03</v>
      </c>
      <c r="S34">
        <v>22.2</v>
      </c>
      <c r="T34">
        <v>1.6199999999999999E-2</v>
      </c>
    </row>
    <row r="35" spans="1:20" customFormat="false">
      <c r="A35" t="s">
        <v>326</v>
      </c>
      <c r="B35">
        <v>1544</v>
      </c>
      <c r="C35">
        <v>1340</v>
      </c>
      <c r="D35">
        <v>139</v>
      </c>
      <c r="E35">
        <v>65</v>
      </c>
      <c r="F35">
        <v>4507</v>
      </c>
      <c r="G35">
        <v>1548</v>
      </c>
      <c r="H35">
        <v>2959</v>
      </c>
      <c r="I35">
        <v>4396</v>
      </c>
      <c r="J35">
        <v>1439</v>
      </c>
      <c r="K35">
        <v>2957</v>
      </c>
      <c r="L35">
        <v>2.85</v>
      </c>
      <c r="M35">
        <v>22.2</v>
      </c>
      <c r="N35">
        <v>1.6199999999999999E-2</v>
      </c>
      <c r="O35">
        <v>2.86</v>
      </c>
      <c r="P35">
        <v>22.2</v>
      </c>
      <c r="Q35">
        <v>1.6299999999999999E-2</v>
      </c>
      <c r="R35">
        <v>2.84</v>
      </c>
      <c r="S35">
        <v>22.2</v>
      </c>
      <c r="T35">
        <v>1.61E-2</v>
      </c>
    </row>
    <row r="36" spans="1:20" customFormat="false">
      <c r="A36" t="s">
        <v>327</v>
      </c>
      <c r="B36">
        <v>164</v>
      </c>
      <c r="C36">
        <v>138</v>
      </c>
      <c r="D36">
        <v>18</v>
      </c>
      <c r="E36">
        <v>8</v>
      </c>
      <c r="F36">
        <v>578</v>
      </c>
      <c r="G36">
        <v>208</v>
      </c>
      <c r="H36">
        <v>370</v>
      </c>
      <c r="I36">
        <v>557</v>
      </c>
      <c r="J36">
        <v>190</v>
      </c>
      <c r="K36">
        <v>367</v>
      </c>
      <c r="L36">
        <v>3.41</v>
      </c>
      <c r="M36">
        <v>22.2</v>
      </c>
      <c r="N36">
        <v>1.6E-2</v>
      </c>
      <c r="O36">
        <v>3.41</v>
      </c>
      <c r="P36">
        <v>22.2</v>
      </c>
      <c r="Q36">
        <v>1.6E-2</v>
      </c>
      <c r="R36">
        <v>3.41</v>
      </c>
      <c r="S36">
        <v>22.2</v>
      </c>
      <c r="T36">
        <v>1.6E-2</v>
      </c>
    </row>
    <row r="37" spans="1:20" customFormat="false">
      <c r="A37" t="s">
        <v>328</v>
      </c>
      <c r="B37">
        <v>250</v>
      </c>
      <c r="C37">
        <v>217</v>
      </c>
      <c r="D37">
        <v>23</v>
      </c>
      <c r="E37">
        <v>11</v>
      </c>
      <c r="F37">
        <v>602</v>
      </c>
      <c r="G37">
        <v>232</v>
      </c>
      <c r="H37">
        <v>370</v>
      </c>
      <c r="I37">
        <v>576</v>
      </c>
      <c r="J37">
        <v>209</v>
      </c>
      <c r="K37">
        <v>367</v>
      </c>
      <c r="L37">
        <v>2.31</v>
      </c>
      <c r="M37">
        <v>22.2</v>
      </c>
      <c r="N37">
        <v>1.5599999999999999E-2</v>
      </c>
      <c r="O37">
        <v>2.31</v>
      </c>
      <c r="P37">
        <v>22.2</v>
      </c>
      <c r="Q37">
        <v>1.5599999999999999E-2</v>
      </c>
      <c r="R37">
        <v>2.31</v>
      </c>
      <c r="S37">
        <v>22.2</v>
      </c>
      <c r="T37">
        <v>1.5599999999999999E-2</v>
      </c>
    </row>
    <row r="38" spans="1:20" customFormat="false">
      <c r="A38" t="s">
        <v>329</v>
      </c>
      <c r="B38">
        <v>1477</v>
      </c>
      <c r="C38">
        <v>1250</v>
      </c>
      <c r="D38">
        <v>154</v>
      </c>
      <c r="E38">
        <v>73</v>
      </c>
      <c r="F38">
        <v>5498</v>
      </c>
      <c r="G38">
        <v>4276</v>
      </c>
      <c r="H38">
        <v>1222</v>
      </c>
      <c r="I38">
        <v>5343</v>
      </c>
      <c r="J38">
        <v>4122</v>
      </c>
      <c r="K38">
        <v>1221</v>
      </c>
      <c r="L38">
        <v>3.62</v>
      </c>
      <c r="M38">
        <v>26.7</v>
      </c>
      <c r="N38">
        <v>1.14E-2</v>
      </c>
      <c r="O38">
        <v>3.63</v>
      </c>
      <c r="P38">
        <v>26.7</v>
      </c>
      <c r="Q38">
        <v>1.15E-2</v>
      </c>
      <c r="R38">
        <v>3.61</v>
      </c>
      <c r="S38">
        <v>26.7</v>
      </c>
      <c r="T38">
        <v>1.1299999999999999E-2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56" enableFormatConditionsCalculation="false"/>
  <dimension ref="A1:U38"/>
  <sheetViews>
    <sheetView defaultGridColor="false" colorId="22" zoomScale="87" workbookViewId="0">
      <selection activeCell="A3" sqref="A3"/>
    </sheetView>
  </sheetViews>
  <sheetFormatPr baseColWidth="10" defaultColWidth="9.7109375" defaultRowHeight="15"/>
  <sheetData>
    <row r="1" spans="1:21" customFormat="false" ht="16">
      <c r="A1" s="31" t="s">
        <v>137</v>
      </c>
      <c r="B1" s="31"/>
      <c r="C1" s="31"/>
      <c r="D1" s="31"/>
      <c r="E1" s="31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</row>
    <row r="2" spans="1:21" customFormat="false" ht="16">
      <c r="A2" s="31" t="s">
        <v>138</v>
      </c>
      <c r="B2" s="31"/>
      <c r="C2" s="31"/>
      <c r="D2" s="31"/>
      <c r="E2" s="31"/>
      <c r="F2" s="470"/>
      <c r="G2" s="471"/>
      <c r="H2" s="471"/>
      <c r="I2" s="471"/>
      <c r="J2" s="495" t="s">
        <v>672</v>
      </c>
      <c r="O2" s="2"/>
      <c r="P2" s="2"/>
      <c r="Q2" s="2"/>
      <c r="R2" s="2"/>
      <c r="S2" s="2"/>
      <c r="T2" s="2"/>
      <c r="U2" s="2"/>
    </row>
    <row r="3" spans="1:21" customFormat="false" ht="16">
      <c r="A3" s="288" t="s">
        <v>255</v>
      </c>
      <c r="B3" s="31"/>
      <c r="C3" s="31"/>
      <c r="D3" s="31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</row>
    <row r="4" spans="1:21" customFormat="false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673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customFormat="false" ht="16">
      <c r="A5" s="31" t="s">
        <v>0</v>
      </c>
      <c r="B5" s="31"/>
      <c r="C5" s="31"/>
      <c r="D5" s="2"/>
      <c r="E5" s="2"/>
      <c r="F5" s="461" t="s">
        <v>270</v>
      </c>
      <c r="G5" s="454"/>
      <c r="H5" s="454"/>
      <c r="I5" s="308"/>
      <c r="J5" s="500">
        <v>37056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customFormat="false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customFormat="false" ht="16">
      <c r="A7" s="31" t="s">
        <v>139</v>
      </c>
      <c r="B7" s="31"/>
      <c r="C7" s="31"/>
      <c r="D7" s="31"/>
      <c r="E7" s="2"/>
      <c r="F7" s="470"/>
      <c r="G7" s="471"/>
      <c r="H7" s="471"/>
      <c r="I7" s="471"/>
      <c r="J7" s="495" t="s">
        <v>294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customFormat="false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customFormat="false" ht="16">
      <c r="A9" s="31" t="s">
        <v>140</v>
      </c>
      <c r="B9" s="31"/>
      <c r="C9" s="31"/>
      <c r="D9" s="31"/>
      <c r="E9" s="31"/>
      <c r="F9" s="31"/>
      <c r="G9" s="31"/>
      <c r="H9" s="31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customFormat="false" ht="16">
      <c r="A10" s="31" t="s">
        <v>141</v>
      </c>
      <c r="B10" s="31"/>
      <c r="C10" s="31"/>
      <c r="D10" s="31"/>
      <c r="E10" s="31"/>
      <c r="F10" s="31"/>
      <c r="G10" s="31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customFormat="false" ht="16">
      <c r="A12" s="31" t="s">
        <v>142</v>
      </c>
      <c r="B12" s="31"/>
      <c r="C12" s="31"/>
      <c r="D12" s="31"/>
      <c r="E12" s="31"/>
      <c r="F12" s="31"/>
      <c r="G12" s="31"/>
      <c r="H12" s="31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customFormat="false" ht="16">
      <c r="A13" s="31" t="s">
        <v>143</v>
      </c>
      <c r="B13" s="31"/>
      <c r="C13" s="31"/>
      <c r="D13" s="31"/>
      <c r="E13" s="31"/>
      <c r="F13" s="31"/>
      <c r="G13" s="31"/>
      <c r="H13" s="31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customFormat="false" ht="16">
      <c r="A15" s="31" t="s">
        <v>144</v>
      </c>
      <c r="B15" s="31"/>
      <c r="C15" s="31"/>
      <c r="D15" s="31"/>
      <c r="E15" s="31"/>
      <c r="F15" s="31"/>
      <c r="G15" s="31"/>
      <c r="H15" s="3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customFormat="false" ht="16">
      <c r="A16" s="31" t="s">
        <v>145</v>
      </c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customFormat="false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customFormat="false" ht="16">
      <c r="A19" s="2"/>
      <c r="B19" s="2"/>
      <c r="C19" s="2"/>
      <c r="D19" s="2"/>
      <c r="E19" s="2"/>
      <c r="F19" s="31" t="s">
        <v>146</v>
      </c>
      <c r="G19" s="31"/>
      <c r="H19" s="31"/>
      <c r="I19" s="2"/>
      <c r="J19" s="2"/>
      <c r="K19" s="2"/>
      <c r="L19" s="2"/>
      <c r="M19" s="31" t="s">
        <v>3</v>
      </c>
      <c r="N19" s="31"/>
      <c r="O19" s="31" t="s">
        <v>147</v>
      </c>
      <c r="P19" s="31"/>
      <c r="Q19" s="31"/>
      <c r="R19" s="31" t="s">
        <v>148</v>
      </c>
      <c r="S19" s="31"/>
      <c r="T19" s="31"/>
      <c r="U19" s="31"/>
    </row>
    <row r="20" spans="1:21" customFormat="false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customFormat="false" ht="16">
      <c r="A21" s="2"/>
      <c r="B21" s="2"/>
      <c r="C21" s="31" t="s">
        <v>5</v>
      </c>
      <c r="D21" s="31"/>
      <c r="E21" s="31"/>
      <c r="F21" s="31" t="s">
        <v>149</v>
      </c>
      <c r="G21" s="31"/>
      <c r="H21" s="31"/>
      <c r="I21" s="31"/>
      <c r="J21" s="2" t="s">
        <v>150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customFormat="false" ht="16">
      <c r="A22" s="2"/>
      <c r="B22" s="2"/>
      <c r="C22" s="2"/>
      <c r="D22" s="2" t="s">
        <v>8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 t="s">
        <v>10</v>
      </c>
      <c r="O22" s="2"/>
      <c r="P22" s="2"/>
      <c r="Q22" s="2" t="s">
        <v>10</v>
      </c>
      <c r="R22" s="2"/>
      <c r="S22" s="2"/>
      <c r="T22" s="2" t="s">
        <v>10</v>
      </c>
      <c r="U22" s="2"/>
    </row>
    <row r="23" spans="1:21" customFormat="false" ht="16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14</v>
      </c>
      <c r="F23" s="2" t="s">
        <v>12</v>
      </c>
      <c r="G23" s="2" t="s">
        <v>15</v>
      </c>
      <c r="H23" s="2" t="s">
        <v>16</v>
      </c>
      <c r="I23" s="2" t="s">
        <v>12</v>
      </c>
      <c r="J23" s="2" t="s">
        <v>15</v>
      </c>
      <c r="K23" s="2" t="s">
        <v>16</v>
      </c>
      <c r="L23" s="2" t="s">
        <v>17</v>
      </c>
      <c r="M23" s="2" t="s">
        <v>18</v>
      </c>
      <c r="N23" s="2" t="s">
        <v>19</v>
      </c>
      <c r="O23" s="2" t="s">
        <v>17</v>
      </c>
      <c r="P23" s="2" t="s">
        <v>18</v>
      </c>
      <c r="Q23" s="2" t="s">
        <v>19</v>
      </c>
      <c r="R23" s="2" t="s">
        <v>17</v>
      </c>
      <c r="S23" s="2" t="s">
        <v>18</v>
      </c>
      <c r="T23" s="2" t="s">
        <v>19</v>
      </c>
      <c r="U23" s="2"/>
    </row>
    <row r="24" spans="1:21" customFormat="false" ht="16">
      <c r="A24" s="2"/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/>
      <c r="M24" s="2" t="s">
        <v>21</v>
      </c>
      <c r="N24" s="2" t="s">
        <v>122</v>
      </c>
      <c r="O24" s="2"/>
      <c r="P24" s="2" t="s">
        <v>21</v>
      </c>
      <c r="Q24" s="2" t="s">
        <v>122</v>
      </c>
      <c r="R24" s="2"/>
      <c r="S24" s="2" t="s">
        <v>21</v>
      </c>
      <c r="T24" s="2" t="s">
        <v>122</v>
      </c>
      <c r="U24" s="2"/>
    </row>
    <row r="25" spans="1:21" customFormat="false" ht="16">
      <c r="A25" s="2" t="s">
        <v>330</v>
      </c>
      <c r="B25" s="274">
        <v>1520.0282210000007</v>
      </c>
      <c r="C25" s="275"/>
      <c r="D25" s="276">
        <v>143.55328729999991</v>
      </c>
      <c r="E25" s="275"/>
      <c r="F25" s="277">
        <v>3797.6497416666666</v>
      </c>
      <c r="G25" s="276">
        <v>3797.6447955555559</v>
      </c>
      <c r="H25" s="276">
        <v>4.9461111107120814E-3</v>
      </c>
      <c r="I25" s="274">
        <v>3654.1271522222223</v>
      </c>
      <c r="J25" s="276">
        <v>3654.1271522222223</v>
      </c>
      <c r="K25" s="276">
        <v>0</v>
      </c>
      <c r="L25" s="278">
        <v>2.4039863877120875</v>
      </c>
      <c r="M25" s="276">
        <v>22.199912232142839</v>
      </c>
      <c r="N25" s="279">
        <v>7.4744623001487803E-3</v>
      </c>
      <c r="O25" s="278">
        <v>2.4067467970266785</v>
      </c>
      <c r="P25" s="276">
        <v>22.200099999999999</v>
      </c>
      <c r="Q25" s="279">
        <v>7.4746641000000003E-3</v>
      </c>
      <c r="R25" s="278">
        <v>2.4004790913857108</v>
      </c>
      <c r="S25" s="276">
        <v>22.199670000000001</v>
      </c>
      <c r="T25" s="280">
        <v>7.4708224000000004E-3</v>
      </c>
      <c r="U25" s="2"/>
    </row>
    <row r="26" spans="1:21" customFormat="false" ht="16">
      <c r="A26" s="2" t="s">
        <v>317</v>
      </c>
      <c r="B26" s="274">
        <v>1069.0684739999997</v>
      </c>
      <c r="C26" s="275"/>
      <c r="D26" s="276">
        <v>127.53854030000012</v>
      </c>
      <c r="E26" s="275"/>
      <c r="F26" s="274">
        <v>3763.0688416666667</v>
      </c>
      <c r="G26" s="276">
        <v>3763.0651316666667</v>
      </c>
      <c r="H26" s="276">
        <v>3.7099999999554711E-3</v>
      </c>
      <c r="I26" s="274">
        <v>3635.5344833333334</v>
      </c>
      <c r="J26" s="276">
        <v>3635.5344833333334</v>
      </c>
      <c r="K26" s="276">
        <v>0</v>
      </c>
      <c r="L26" s="278">
        <v>3.4006563393743239</v>
      </c>
      <c r="M26" s="276">
        <v>22.199883229166648</v>
      </c>
      <c r="N26" s="279">
        <v>6.5834781619047286E-3</v>
      </c>
      <c r="O26" s="278">
        <v>3.404871107754861</v>
      </c>
      <c r="P26" s="276">
        <v>22.200199999999999</v>
      </c>
      <c r="Q26" s="279">
        <v>6.5836660000000002E-3</v>
      </c>
      <c r="R26" s="278">
        <v>3.3954407978021703</v>
      </c>
      <c r="S26" s="276">
        <v>22.199660000000002</v>
      </c>
      <c r="T26" s="281">
        <v>6.5803761000000002E-3</v>
      </c>
      <c r="U26" s="2"/>
    </row>
    <row r="27" spans="1:21" customFormat="false" ht="16">
      <c r="A27" s="2" t="s">
        <v>318</v>
      </c>
      <c r="B27" s="274">
        <v>1006.3902570000008</v>
      </c>
      <c r="C27" s="275"/>
      <c r="D27" s="276">
        <v>116.38453799999994</v>
      </c>
      <c r="E27" s="275"/>
      <c r="F27" s="274">
        <v>3746.9059038888886</v>
      </c>
      <c r="G27" s="276">
        <v>3746.9016744444443</v>
      </c>
      <c r="H27" s="276">
        <v>4.2294444442632084E-3</v>
      </c>
      <c r="I27" s="274">
        <v>3630.5353061111114</v>
      </c>
      <c r="J27" s="276">
        <v>3630.5353061111114</v>
      </c>
      <c r="K27" s="276">
        <v>0</v>
      </c>
      <c r="L27" s="278">
        <v>3.6074825653952138</v>
      </c>
      <c r="M27" s="276">
        <v>26.700000580357038</v>
      </c>
      <c r="N27" s="279">
        <v>8.0402255875000692E-3</v>
      </c>
      <c r="O27" s="278">
        <v>3.6117751637340705</v>
      </c>
      <c r="P27" s="276">
        <v>26.70008</v>
      </c>
      <c r="Q27" s="279">
        <v>8.0404384000000006E-3</v>
      </c>
      <c r="R27" s="278">
        <v>3.6018854080546583</v>
      </c>
      <c r="S27" s="276">
        <v>26.6997</v>
      </c>
      <c r="T27" s="281">
        <v>8.0362251000000006E-3</v>
      </c>
      <c r="U27" s="2"/>
    </row>
    <row r="28" spans="1:21" customFormat="false" ht="16">
      <c r="A28" s="2" t="s">
        <v>319</v>
      </c>
      <c r="B28" s="274">
        <v>108.59631579999997</v>
      </c>
      <c r="C28" s="275"/>
      <c r="D28" s="276">
        <v>10.255692900000005</v>
      </c>
      <c r="E28" s="275"/>
      <c r="F28" s="274">
        <v>217.00121916666669</v>
      </c>
      <c r="G28" s="276">
        <v>217.00042416666668</v>
      </c>
      <c r="H28" s="276">
        <v>7.9500000001075932E-4</v>
      </c>
      <c r="I28" s="274">
        <v>206.74753944444444</v>
      </c>
      <c r="J28" s="276">
        <v>206.74753944444444</v>
      </c>
      <c r="K28" s="276">
        <v>0</v>
      </c>
      <c r="L28" s="278">
        <v>1.9038172512703648</v>
      </c>
      <c r="M28" s="276">
        <v>22.199994613095036</v>
      </c>
      <c r="N28" s="279">
        <v>7.4768822944939872E-3</v>
      </c>
      <c r="O28" s="278">
        <v>1.9070241041252609</v>
      </c>
      <c r="P28" s="276">
        <v>22.200019999999999</v>
      </c>
      <c r="Q28" s="279">
        <v>7.4771129999999996E-3</v>
      </c>
      <c r="R28" s="278">
        <v>1.8998984790980955</v>
      </c>
      <c r="S28" s="276">
        <v>22.19997</v>
      </c>
      <c r="T28" s="281">
        <v>7.4725440000000002E-3</v>
      </c>
      <c r="U28" s="2"/>
    </row>
    <row r="29" spans="1:21" customFormat="false" ht="16">
      <c r="A29" s="2" t="s">
        <v>320</v>
      </c>
      <c r="B29" s="274">
        <v>67.90296199999996</v>
      </c>
      <c r="C29" s="275"/>
      <c r="D29" s="276">
        <v>8.1003988500000048</v>
      </c>
      <c r="E29" s="275"/>
      <c r="F29" s="274">
        <v>196.28214722222225</v>
      </c>
      <c r="G29" s="276">
        <v>196.28146916666668</v>
      </c>
      <c r="H29" s="276">
        <v>6.7805555556788022E-4</v>
      </c>
      <c r="I29" s="274">
        <v>188.18317405555558</v>
      </c>
      <c r="J29" s="276">
        <v>188.18317405555558</v>
      </c>
      <c r="K29" s="276">
        <v>0</v>
      </c>
      <c r="L29" s="278">
        <v>2.7713544227357225</v>
      </c>
      <c r="M29" s="276">
        <v>22.199991116071164</v>
      </c>
      <c r="N29" s="279">
        <v>6.5862562791667318E-3</v>
      </c>
      <c r="O29" s="278">
        <v>2.7761269227549383</v>
      </c>
      <c r="P29" s="276">
        <v>22.200009999999999</v>
      </c>
      <c r="Q29" s="279">
        <v>6.5864683000000004E-3</v>
      </c>
      <c r="R29" s="278">
        <v>2.7655946858742659</v>
      </c>
      <c r="S29" s="276">
        <v>22.19998</v>
      </c>
      <c r="T29" s="281">
        <v>6.5822349999999996E-3</v>
      </c>
      <c r="U29" s="2"/>
    </row>
    <row r="30" spans="1:21" customFormat="false" ht="16">
      <c r="A30" s="2" t="s">
        <v>321</v>
      </c>
      <c r="B30" s="274">
        <v>1197.1084809999995</v>
      </c>
      <c r="C30" s="275"/>
      <c r="D30" s="276">
        <v>140.2495419</v>
      </c>
      <c r="E30" s="275"/>
      <c r="F30" s="274">
        <v>4508.7225244444444</v>
      </c>
      <c r="G30" s="276">
        <v>3776.0269500000004</v>
      </c>
      <c r="H30" s="276">
        <v>732.69557444444399</v>
      </c>
      <c r="I30" s="274">
        <v>4374.7467583333328</v>
      </c>
      <c r="J30" s="276">
        <v>3635.5501183333331</v>
      </c>
      <c r="K30" s="276">
        <v>739.19664</v>
      </c>
      <c r="L30" s="278">
        <v>3.6544280052872966</v>
      </c>
      <c r="M30" s="276">
        <v>22.199889985119036</v>
      </c>
      <c r="N30" s="279">
        <v>8.422259210565471E-3</v>
      </c>
      <c r="O30" s="278">
        <v>3.6755883688497177</v>
      </c>
      <c r="P30" s="276">
        <v>22.200220000000002</v>
      </c>
      <c r="Q30" s="279">
        <v>8.4444350000000001E-3</v>
      </c>
      <c r="R30" s="278">
        <v>3.6370222355584536</v>
      </c>
      <c r="S30" s="276">
        <v>22.199619999999999</v>
      </c>
      <c r="T30" s="281">
        <v>8.3340610999999998E-3</v>
      </c>
      <c r="U30" s="2"/>
    </row>
    <row r="31" spans="1:21" customFormat="false" ht="16">
      <c r="A31" s="2" t="s">
        <v>322</v>
      </c>
      <c r="B31" s="274">
        <v>1131.7341670000005</v>
      </c>
      <c r="C31" s="275"/>
      <c r="D31" s="276">
        <v>128.27630229999997</v>
      </c>
      <c r="E31" s="275"/>
      <c r="F31" s="274">
        <v>4491.0486600000004</v>
      </c>
      <c r="G31" s="276">
        <v>3759.036741111111</v>
      </c>
      <c r="H31" s="276">
        <v>732.01191888888934</v>
      </c>
      <c r="I31" s="274">
        <v>4369.7195533333334</v>
      </c>
      <c r="J31" s="276">
        <v>3630.5229133333337</v>
      </c>
      <c r="K31" s="276">
        <v>739.19664</v>
      </c>
      <c r="L31" s="278">
        <v>3.8610830005394114</v>
      </c>
      <c r="M31" s="276">
        <v>26.699895952380942</v>
      </c>
      <c r="N31" s="279">
        <v>1.0277822212797617E-2</v>
      </c>
      <c r="O31" s="278">
        <v>3.8842558981739757</v>
      </c>
      <c r="P31" s="276">
        <v>26.700479999999999</v>
      </c>
      <c r="Q31" s="279">
        <v>1.0306578E-2</v>
      </c>
      <c r="R31" s="278">
        <v>3.8416894225145892</v>
      </c>
      <c r="S31" s="276">
        <v>26.699339999999999</v>
      </c>
      <c r="T31" s="281">
        <v>1.0168945E-2</v>
      </c>
      <c r="U31" s="2"/>
    </row>
    <row r="32" spans="1:21" customFormat="false" ht="16">
      <c r="A32" s="2" t="s">
        <v>323</v>
      </c>
      <c r="B32" s="274">
        <v>1491.0755080000006</v>
      </c>
      <c r="C32" s="275"/>
      <c r="D32" s="276">
        <v>148.53664790000002</v>
      </c>
      <c r="E32" s="275"/>
      <c r="F32" s="274">
        <v>4528.6592427777778</v>
      </c>
      <c r="G32" s="276">
        <v>3795.4925550000003</v>
      </c>
      <c r="H32" s="276">
        <v>733.1666877777775</v>
      </c>
      <c r="I32" s="274">
        <v>4385.9247822222223</v>
      </c>
      <c r="J32" s="276">
        <v>3646.7281422222222</v>
      </c>
      <c r="K32" s="276">
        <v>739.19664</v>
      </c>
      <c r="L32" s="278">
        <v>2.9414504890534494</v>
      </c>
      <c r="M32" s="276">
        <v>23.29988340773809</v>
      </c>
      <c r="N32" s="279">
        <v>9.394808202827374E-3</v>
      </c>
      <c r="O32" s="278">
        <v>2.9606080701357742</v>
      </c>
      <c r="P32" s="276">
        <v>23.300429999999999</v>
      </c>
      <c r="Q32" s="279">
        <v>9.4184409999999996E-3</v>
      </c>
      <c r="R32" s="278">
        <v>2.9255416655956794</v>
      </c>
      <c r="S32" s="276">
        <v>23.299410000000002</v>
      </c>
      <c r="T32" s="281">
        <v>9.2952233000000006E-3</v>
      </c>
      <c r="U32" s="2"/>
    </row>
    <row r="33" spans="1:21" customFormat="false" ht="16">
      <c r="A33" s="2" t="s">
        <v>324</v>
      </c>
      <c r="B33" s="274">
        <v>635.3716187999994</v>
      </c>
      <c r="C33" s="275"/>
      <c r="D33" s="276">
        <v>73.009598000000068</v>
      </c>
      <c r="E33" s="275"/>
      <c r="F33" s="274">
        <v>2224.8676683333333</v>
      </c>
      <c r="G33" s="276">
        <v>1491.2209888888888</v>
      </c>
      <c r="H33" s="276">
        <v>733.64667944444454</v>
      </c>
      <c r="I33" s="274">
        <v>2157.1387694444447</v>
      </c>
      <c r="J33" s="276">
        <v>1417.9387694444445</v>
      </c>
      <c r="K33" s="276">
        <v>739.2</v>
      </c>
      <c r="L33" s="278">
        <v>3.3950820364286098</v>
      </c>
      <c r="M33" s="276">
        <v>22.199949702380938</v>
      </c>
      <c r="N33" s="279">
        <v>1.0571360269345246E-2</v>
      </c>
      <c r="O33" s="278">
        <v>3.4228792229077909</v>
      </c>
      <c r="P33" s="276">
        <v>22.200230000000001</v>
      </c>
      <c r="Q33" s="279">
        <v>1.0592842E-2</v>
      </c>
      <c r="R33" s="278">
        <v>3.3713332145940886</v>
      </c>
      <c r="S33" s="276">
        <v>22.19971</v>
      </c>
      <c r="T33" s="281">
        <v>1.0471733E-2</v>
      </c>
      <c r="U33" s="2"/>
    </row>
    <row r="34" spans="1:21" customFormat="false" ht="16">
      <c r="A34" s="2" t="s">
        <v>325</v>
      </c>
      <c r="B34" s="274">
        <v>1082.0001620000007</v>
      </c>
      <c r="C34" s="275"/>
      <c r="D34" s="276">
        <v>118.38321940000013</v>
      </c>
      <c r="E34" s="275"/>
      <c r="F34" s="274">
        <v>4481.2080488888887</v>
      </c>
      <c r="G34" s="276">
        <v>1537.3461172222223</v>
      </c>
      <c r="H34" s="276">
        <v>2943.8619316666664</v>
      </c>
      <c r="I34" s="274">
        <v>4374.7388886111112</v>
      </c>
      <c r="J34" s="276">
        <v>1417.9523286111109</v>
      </c>
      <c r="K34" s="276">
        <v>2956.78656</v>
      </c>
      <c r="L34" s="278">
        <v>4.0431961493653716</v>
      </c>
      <c r="M34" s="276">
        <v>22.199960104166649</v>
      </c>
      <c r="N34" s="279">
        <v>1.6193066794642868E-2</v>
      </c>
      <c r="O34" s="278">
        <v>4.1051321088859263</v>
      </c>
      <c r="P34" s="276">
        <v>22.200189999999999</v>
      </c>
      <c r="Q34" s="279">
        <v>1.6224203999999999E-2</v>
      </c>
      <c r="R34" s="278">
        <v>3.986542722463335</v>
      </c>
      <c r="S34" s="276">
        <v>22.199739999999998</v>
      </c>
      <c r="T34" s="281">
        <v>1.6057106000000002E-2</v>
      </c>
      <c r="U34" s="2"/>
    </row>
    <row r="35" spans="1:21" customFormat="false" ht="16">
      <c r="A35" s="2" t="s">
        <v>326</v>
      </c>
      <c r="B35" s="274">
        <v>1540.3878819999986</v>
      </c>
      <c r="C35" s="275"/>
      <c r="D35" s="276">
        <v>139.11030349999984</v>
      </c>
      <c r="E35" s="275"/>
      <c r="F35" s="274">
        <v>4522.5898727777776</v>
      </c>
      <c r="G35" s="276">
        <v>1576.6014397222223</v>
      </c>
      <c r="H35" s="276">
        <v>2945.9884330555551</v>
      </c>
      <c r="I35" s="274">
        <v>4393.3106761111112</v>
      </c>
      <c r="J35" s="276">
        <v>1436.5241161111112</v>
      </c>
      <c r="K35" s="276">
        <v>2956.78656</v>
      </c>
      <c r="L35" s="278">
        <v>2.8520807826707606</v>
      </c>
      <c r="M35" s="276">
        <v>22.199975148809504</v>
      </c>
      <c r="N35" s="279">
        <v>1.60668358735119E-2</v>
      </c>
      <c r="O35" s="278">
        <v>2.9025429509520007</v>
      </c>
      <c r="P35" s="276">
        <v>22.200140000000001</v>
      </c>
      <c r="Q35" s="279">
        <v>1.6095692000000002E-2</v>
      </c>
      <c r="R35" s="278">
        <v>2.8048544498499801</v>
      </c>
      <c r="S35" s="276">
        <v>22.199809999999999</v>
      </c>
      <c r="T35" s="281">
        <v>1.5921911E-2</v>
      </c>
      <c r="U35" s="2"/>
    </row>
    <row r="36" spans="1:21" customFormat="false" ht="16">
      <c r="A36" s="2" t="s">
        <v>327</v>
      </c>
      <c r="B36" s="274">
        <v>164.33477260000006</v>
      </c>
      <c r="C36" s="275"/>
      <c r="D36" s="276">
        <v>18.033697419999992</v>
      </c>
      <c r="E36" s="275"/>
      <c r="F36" s="274">
        <v>574.3018236111111</v>
      </c>
      <c r="G36" s="276">
        <v>206.36539055555556</v>
      </c>
      <c r="H36" s="276">
        <v>367.93643305555554</v>
      </c>
      <c r="I36" s="274">
        <v>557.78129686111106</v>
      </c>
      <c r="J36" s="276">
        <v>188.18223019444443</v>
      </c>
      <c r="K36" s="276">
        <v>369.59906666666666</v>
      </c>
      <c r="L36" s="278">
        <v>3.3941769476797323</v>
      </c>
      <c r="M36" s="276">
        <v>22.19999465773812</v>
      </c>
      <c r="N36" s="279">
        <v>1.5855308177083322E-2</v>
      </c>
      <c r="O36" s="278">
        <v>3.452528739488697</v>
      </c>
      <c r="P36" s="276">
        <v>22.200040000000001</v>
      </c>
      <c r="Q36" s="279">
        <v>1.5913334000000001E-2</v>
      </c>
      <c r="R36" s="278">
        <v>3.3182462354969386</v>
      </c>
      <c r="S36" s="276">
        <v>22.199950000000001</v>
      </c>
      <c r="T36" s="281">
        <v>1.5683434999999999E-2</v>
      </c>
      <c r="U36" s="2"/>
    </row>
    <row r="37" spans="1:21" customFormat="false" ht="16">
      <c r="A37" s="2" t="s">
        <v>328</v>
      </c>
      <c r="B37" s="274">
        <v>250.22990030000003</v>
      </c>
      <c r="C37" s="275"/>
      <c r="D37" s="276">
        <v>22.660677670000016</v>
      </c>
      <c r="E37" s="275"/>
      <c r="F37" s="274">
        <v>597.70184111111109</v>
      </c>
      <c r="G37" s="276">
        <v>229.55626999999998</v>
      </c>
      <c r="H37" s="276">
        <v>368.14557111111111</v>
      </c>
      <c r="I37" s="274">
        <v>576.34699805555556</v>
      </c>
      <c r="J37" s="276">
        <v>206.74793138888887</v>
      </c>
      <c r="K37" s="276">
        <v>369.59906666666666</v>
      </c>
      <c r="L37" s="278">
        <v>2.3032699024559991</v>
      </c>
      <c r="M37" s="276">
        <v>22.199996636904753</v>
      </c>
      <c r="N37" s="279">
        <v>1.5445724502976214E-2</v>
      </c>
      <c r="O37" s="278">
        <v>2.3494877964102541</v>
      </c>
      <c r="P37" s="276">
        <v>22.200040000000001</v>
      </c>
      <c r="Q37" s="279">
        <v>1.5493791E-2</v>
      </c>
      <c r="R37" s="278">
        <v>2.2495511742173977</v>
      </c>
      <c r="S37" s="276">
        <v>22.199950000000001</v>
      </c>
      <c r="T37" s="281">
        <v>1.5281328E-2</v>
      </c>
      <c r="U37" s="2"/>
    </row>
    <row r="38" spans="1:21" customFormat="false" ht="16">
      <c r="A38" s="2" t="s">
        <v>329</v>
      </c>
      <c r="B38" s="282">
        <v>1464.5944549999999</v>
      </c>
      <c r="C38" s="283"/>
      <c r="D38" s="284">
        <v>153.35481159999983</v>
      </c>
      <c r="E38" s="283"/>
      <c r="F38" s="282">
        <v>5484.4778605555557</v>
      </c>
      <c r="G38" s="284">
        <v>4274.2566583333328</v>
      </c>
      <c r="H38" s="284">
        <v>1210.2212022222229</v>
      </c>
      <c r="I38" s="282">
        <v>5341.503387222222</v>
      </c>
      <c r="J38" s="284">
        <v>4120.5210138888888</v>
      </c>
      <c r="K38" s="284">
        <v>1220.9823733333333</v>
      </c>
      <c r="L38" s="285">
        <v>3.6470869932538577</v>
      </c>
      <c r="M38" s="284">
        <v>26.699872470238098</v>
      </c>
      <c r="N38" s="286">
        <v>1.1460890157738097E-2</v>
      </c>
      <c r="O38" s="285">
        <v>3.6707069685879277</v>
      </c>
      <c r="P38" s="284">
        <v>26.70046</v>
      </c>
      <c r="Q38" s="286">
        <v>1.1489666000000001E-2</v>
      </c>
      <c r="R38" s="285">
        <v>3.6270586101967139</v>
      </c>
      <c r="S38" s="284">
        <v>26.69933</v>
      </c>
      <c r="T38" s="287">
        <v>1.1342293E-2</v>
      </c>
      <c r="U38" s="2"/>
    </row>
  </sheetData>
  <phoneticPr fontId="0" type="noConversion"/>
  <pageMargins left="0.75" right="0.5" top="0.8" bottom="0.55" header="0.5" footer="0.5"/>
  <pageSetup scale="68"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7" enableFormatConditionsCalculation="false"/>
  <dimension ref="A1:T38"/>
  <sheetViews>
    <sheetView workbookViewId="0">
      <selection activeCell="J6" sqref="J6"/>
    </sheetView>
  </sheetViews>
  <sheetFormatPr baseColWidth="10" defaultColWidth="8.7109375" defaultRowHeight="15"/>
  <sheetData>
    <row r="1" spans="1:20" customFormat="false" ht="16">
      <c r="A1" s="2" t="s">
        <v>228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customFormat="false" ht="17" thickBot="1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284</v>
      </c>
      <c r="O2" s="2"/>
      <c r="P2" s="2"/>
      <c r="Q2" s="2"/>
      <c r="R2" s="2"/>
      <c r="S2" s="2"/>
      <c r="T2" s="2"/>
    </row>
    <row r="3" spans="1:20" customFormat="false" ht="17" thickBot="1">
      <c r="A3" s="224" t="s">
        <v>229</v>
      </c>
      <c r="B3" s="225"/>
      <c r="C3" s="226"/>
      <c r="D3" s="2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customFormat="false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customFormat="false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36748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customFormat="false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customFormat="false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customFormat="false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customFormat="false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customFormat="false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customFormat="false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customFormat="false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customFormat="false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customFormat="false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customFormat="false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customFormat="false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customFormat="false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customFormat="false" ht="16">
      <c r="A18" s="1" t="s">
        <v>230</v>
      </c>
      <c r="B18" s="2"/>
      <c r="C18" s="2"/>
      <c r="D18" s="2"/>
      <c r="E18" s="2" t="s">
        <v>231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customFormat="false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customFormat="false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customFormat="false" ht="16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customFormat="false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customFormat="false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customFormat="false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customFormat="false" ht="16">
      <c r="A25" s="223" t="s">
        <v>330</v>
      </c>
      <c r="B25" s="21">
        <v>1530.5480243233101</v>
      </c>
      <c r="C25" s="21">
        <v>1318.8515098917301</v>
      </c>
      <c r="D25" s="21">
        <v>144.05384118125599</v>
      </c>
      <c r="E25" s="21">
        <v>67.642673250328798</v>
      </c>
      <c r="F25" s="21">
        <v>3800.35987149332</v>
      </c>
      <c r="G25" s="21">
        <v>3800.35987149332</v>
      </c>
      <c r="H25" s="21">
        <v>0</v>
      </c>
      <c r="I25" s="21">
        <v>3656.3062334707602</v>
      </c>
      <c r="J25" s="21">
        <v>3656.3062334707602</v>
      </c>
      <c r="K25" s="21">
        <v>0</v>
      </c>
      <c r="L25" s="30">
        <v>2.3888868380517501</v>
      </c>
      <c r="M25" s="23">
        <v>22.2</v>
      </c>
      <c r="N25" s="24">
        <v>7.4274392987488001E-3</v>
      </c>
      <c r="O25" s="30">
        <v>2.3888868380517501</v>
      </c>
      <c r="P25" s="23">
        <v>22.2</v>
      </c>
      <c r="Q25" s="24">
        <v>7.4274392987488001E-3</v>
      </c>
      <c r="R25" s="30">
        <v>2.3888868380517501</v>
      </c>
      <c r="S25" s="23">
        <v>22.2</v>
      </c>
      <c r="T25" s="24">
        <v>7.4274392987488001E-3</v>
      </c>
    </row>
    <row r="26" spans="1:20" customFormat="false" ht="16">
      <c r="A26" s="223" t="s">
        <v>317</v>
      </c>
      <c r="B26" s="21">
        <v>1076.2348949255399</v>
      </c>
      <c r="C26" s="21">
        <v>887.93775210306205</v>
      </c>
      <c r="D26" s="21">
        <v>128.131191861453</v>
      </c>
      <c r="E26" s="21">
        <v>60.165950961029999</v>
      </c>
      <c r="F26" s="21">
        <v>3765.24380604828</v>
      </c>
      <c r="G26" s="21">
        <v>3765.24380604828</v>
      </c>
      <c r="H26" s="21">
        <v>0</v>
      </c>
      <c r="I26" s="21">
        <v>3637.1128926604802</v>
      </c>
      <c r="J26" s="21">
        <v>3637.1128926604802</v>
      </c>
      <c r="K26" s="21">
        <v>0</v>
      </c>
      <c r="L26" s="30">
        <v>3.37947843108957</v>
      </c>
      <c r="M26" s="23">
        <v>22.2</v>
      </c>
      <c r="N26" s="24">
        <v>6.5186646369405103E-3</v>
      </c>
      <c r="O26" s="30">
        <v>3.37947843108957</v>
      </c>
      <c r="P26" s="23">
        <v>22.2</v>
      </c>
      <c r="Q26" s="24">
        <v>6.5186646369405103E-3</v>
      </c>
      <c r="R26" s="30">
        <v>3.37947843108957</v>
      </c>
      <c r="S26" s="23">
        <v>22.2</v>
      </c>
      <c r="T26" s="24">
        <v>6.5186646369405103E-3</v>
      </c>
    </row>
    <row r="27" spans="1:20" customFormat="false" ht="16">
      <c r="A27" s="223" t="s">
        <v>318</v>
      </c>
      <c r="B27" s="21">
        <v>1012.67743362957</v>
      </c>
      <c r="C27" s="21">
        <v>840.86624892125303</v>
      </c>
      <c r="D27" s="21">
        <v>116.91293633998001</v>
      </c>
      <c r="E27" s="21">
        <v>54.898248368338599</v>
      </c>
      <c r="F27" s="21">
        <v>3748.9019855617198</v>
      </c>
      <c r="G27" s="21">
        <v>3748.9019855617198</v>
      </c>
      <c r="H27" s="21">
        <v>0</v>
      </c>
      <c r="I27" s="21">
        <v>3631.9892953835902</v>
      </c>
      <c r="J27" s="21">
        <v>3631.9892953835902</v>
      </c>
      <c r="K27" s="21">
        <v>0</v>
      </c>
      <c r="L27" s="30">
        <v>3.5865211651890001</v>
      </c>
      <c r="M27" s="23">
        <v>26.7</v>
      </c>
      <c r="N27" s="24">
        <v>7.8782829233826502E-3</v>
      </c>
      <c r="O27" s="30">
        <v>3.5865211651890001</v>
      </c>
      <c r="P27" s="23">
        <v>26.7</v>
      </c>
      <c r="Q27" s="24">
        <v>7.8782829233826502E-3</v>
      </c>
      <c r="R27" s="30">
        <v>3.5865211651890001</v>
      </c>
      <c r="S27" s="23">
        <v>26.7</v>
      </c>
      <c r="T27" s="24">
        <v>7.8782829233826502E-3</v>
      </c>
    </row>
    <row r="28" spans="1:20" customFormat="false" ht="16">
      <c r="A28" s="223" t="s">
        <v>319</v>
      </c>
      <c r="B28" s="21">
        <v>110.581752480936</v>
      </c>
      <c r="C28" s="21">
        <v>95.286726654941305</v>
      </c>
      <c r="D28" s="21">
        <v>10.407857810588199</v>
      </c>
      <c r="E28" s="21">
        <v>4.8871680154066404</v>
      </c>
      <c r="F28" s="21">
        <v>219.354089962286</v>
      </c>
      <c r="G28" s="21">
        <v>219.354089962286</v>
      </c>
      <c r="H28" s="21">
        <v>0</v>
      </c>
      <c r="I28" s="21">
        <v>208.94623347075699</v>
      </c>
      <c r="J28" s="21">
        <v>208.94623347075699</v>
      </c>
      <c r="K28" s="21">
        <v>0</v>
      </c>
      <c r="L28" s="30">
        <v>1.88951818418432</v>
      </c>
      <c r="M28" s="23">
        <v>22.2</v>
      </c>
      <c r="N28" s="24">
        <v>7.4274392987488001E-3</v>
      </c>
      <c r="O28" s="30">
        <v>1.88951818418432</v>
      </c>
      <c r="P28" s="23">
        <v>22.2</v>
      </c>
      <c r="Q28" s="24">
        <v>7.4274392987488001E-3</v>
      </c>
      <c r="R28" s="30">
        <v>1.88951818418432</v>
      </c>
      <c r="S28" s="23">
        <v>22.2</v>
      </c>
      <c r="T28" s="24">
        <v>7.4274392987488001E-3</v>
      </c>
    </row>
    <row r="29" spans="1:20" customFormat="false" ht="16">
      <c r="A29" s="223" t="s">
        <v>320</v>
      </c>
      <c r="B29" s="21">
        <v>68.995311086622095</v>
      </c>
      <c r="C29" s="21">
        <v>56.923950078895103</v>
      </c>
      <c r="D29" s="21">
        <v>8.2142397389857802</v>
      </c>
      <c r="E29" s="21">
        <v>3.85712126874115</v>
      </c>
      <c r="F29" s="21">
        <v>197.96713190339099</v>
      </c>
      <c r="G29" s="21">
        <v>197.96713190339099</v>
      </c>
      <c r="H29" s="21">
        <v>0</v>
      </c>
      <c r="I29" s="21">
        <v>189.75289266048</v>
      </c>
      <c r="J29" s="21">
        <v>189.75289266048</v>
      </c>
      <c r="K29" s="21">
        <v>0</v>
      </c>
      <c r="L29" s="30">
        <v>2.7502288079573298</v>
      </c>
      <c r="M29" s="23">
        <v>22.2</v>
      </c>
      <c r="N29" s="24">
        <v>6.5186646369405103E-3</v>
      </c>
      <c r="O29" s="30">
        <v>2.7502288079573298</v>
      </c>
      <c r="P29" s="23">
        <v>22.2</v>
      </c>
      <c r="Q29" s="24">
        <v>6.5186646369405103E-3</v>
      </c>
      <c r="R29" s="30">
        <v>2.7502288079573298</v>
      </c>
      <c r="S29" s="23">
        <v>22.2</v>
      </c>
      <c r="T29" s="24">
        <v>6.5186646369405103E-3</v>
      </c>
    </row>
    <row r="30" spans="1:20" customFormat="false" ht="16">
      <c r="A30" s="223" t="s">
        <v>321</v>
      </c>
      <c r="B30" s="21">
        <v>1206.4900053717499</v>
      </c>
      <c r="C30" s="21">
        <v>998.95762652650603</v>
      </c>
      <c r="D30" s="21">
        <v>141.220257794102</v>
      </c>
      <c r="E30" s="21">
        <v>66.312121051143393</v>
      </c>
      <c r="F30" s="21">
        <v>4517.5273820119801</v>
      </c>
      <c r="G30" s="21">
        <v>3778.3317930881499</v>
      </c>
      <c r="H30" s="21">
        <v>739.19558892383304</v>
      </c>
      <c r="I30" s="21">
        <v>4376.3128926604804</v>
      </c>
      <c r="J30" s="21">
        <v>3637.1128926604802</v>
      </c>
      <c r="K30" s="21">
        <v>739.2</v>
      </c>
      <c r="L30" s="30">
        <v>3.6273049132051698</v>
      </c>
      <c r="M30" s="23">
        <v>22.2</v>
      </c>
      <c r="N30" s="24">
        <v>8.2272349270004295E-3</v>
      </c>
      <c r="O30" s="30">
        <v>3.6273049132051698</v>
      </c>
      <c r="P30" s="23">
        <v>22.2</v>
      </c>
      <c r="Q30" s="24">
        <v>8.2272349270004295E-3</v>
      </c>
      <c r="R30" s="30">
        <v>3.6273049132051698</v>
      </c>
      <c r="S30" s="23">
        <v>22.2</v>
      </c>
      <c r="T30" s="24">
        <v>8.2272349270004295E-3</v>
      </c>
    </row>
    <row r="31" spans="1:20" customFormat="false" ht="16">
      <c r="A31" s="223" t="s">
        <v>322</v>
      </c>
      <c r="B31" s="21">
        <v>1140.4399826763399</v>
      </c>
      <c r="C31" s="21">
        <v>950.41107448784703</v>
      </c>
      <c r="D31" s="21">
        <v>129.30961208092901</v>
      </c>
      <c r="E31" s="21">
        <v>60.719296107566599</v>
      </c>
      <c r="F31" s="21">
        <v>4500.5449091309601</v>
      </c>
      <c r="G31" s="21">
        <v>3761.3053362061401</v>
      </c>
      <c r="H31" s="21">
        <v>739.23957292481805</v>
      </c>
      <c r="I31" s="21">
        <v>4371.1892953835904</v>
      </c>
      <c r="J31" s="21">
        <v>3631.9892953835902</v>
      </c>
      <c r="K31" s="21">
        <v>739.2</v>
      </c>
      <c r="L31" s="30">
        <v>3.8329376060560199</v>
      </c>
      <c r="M31" s="23">
        <v>26.7</v>
      </c>
      <c r="N31" s="24">
        <v>9.9689764556742302E-3</v>
      </c>
      <c r="O31" s="30">
        <v>3.8329376060560199</v>
      </c>
      <c r="P31" s="23">
        <v>26.7</v>
      </c>
      <c r="Q31" s="24">
        <v>9.9689764556742302E-3</v>
      </c>
      <c r="R31" s="30">
        <v>3.8329376060560199</v>
      </c>
      <c r="S31" s="23">
        <v>26.7</v>
      </c>
      <c r="T31" s="24">
        <v>9.9689764556742302E-3</v>
      </c>
    </row>
    <row r="32" spans="1:20" customFormat="false" ht="16">
      <c r="A32" s="223" t="s">
        <v>323</v>
      </c>
      <c r="B32" s="21">
        <v>1497.8301796349999</v>
      </c>
      <c r="C32" s="21">
        <v>1278.7204604103399</v>
      </c>
      <c r="D32" s="21">
        <v>149.09832964991801</v>
      </c>
      <c r="E32" s="21">
        <v>70.011389574744101</v>
      </c>
      <c r="F32" s="21">
        <v>4536.9979670238899</v>
      </c>
      <c r="G32" s="21">
        <v>3797.7525320823202</v>
      </c>
      <c r="H32" s="21">
        <v>739.24543494157797</v>
      </c>
      <c r="I32" s="21">
        <v>4387.8381081080397</v>
      </c>
      <c r="J32" s="21">
        <v>3648.6381081080399</v>
      </c>
      <c r="K32" s="21">
        <v>739.2</v>
      </c>
      <c r="L32" s="30">
        <v>2.9295040900051998</v>
      </c>
      <c r="M32" s="23">
        <v>23.3</v>
      </c>
      <c r="N32" s="24">
        <v>9.2694020003592607E-3</v>
      </c>
      <c r="O32" s="30">
        <v>2.9295040900051998</v>
      </c>
      <c r="P32" s="23">
        <v>23.3</v>
      </c>
      <c r="Q32" s="24">
        <v>9.2694020003592607E-3</v>
      </c>
      <c r="R32" s="30">
        <v>2.9295040900051998</v>
      </c>
      <c r="S32" s="23">
        <v>23.3</v>
      </c>
      <c r="T32" s="24">
        <v>9.2694020003592607E-3</v>
      </c>
    </row>
    <row r="33" spans="1:20" customFormat="false" ht="16">
      <c r="A33" s="223" t="s">
        <v>324</v>
      </c>
      <c r="B33" s="21">
        <v>641.11732288865903</v>
      </c>
      <c r="C33" s="21">
        <v>532.96933981094696</v>
      </c>
      <c r="D33" s="21">
        <v>73.591822804360604</v>
      </c>
      <c r="E33" s="21">
        <v>34.5561602733519</v>
      </c>
      <c r="F33" s="21">
        <v>2232.3426858740499</v>
      </c>
      <c r="G33" s="21">
        <v>1493.0269892517099</v>
      </c>
      <c r="H33" s="21">
        <v>739.31569662234199</v>
      </c>
      <c r="I33" s="21">
        <v>2158.7128926604801</v>
      </c>
      <c r="J33" s="21">
        <v>1419.51289266048</v>
      </c>
      <c r="K33" s="21">
        <v>739.2</v>
      </c>
      <c r="L33" s="30">
        <v>3.36716976128969</v>
      </c>
      <c r="M33" s="23">
        <v>22.2</v>
      </c>
      <c r="N33" s="24">
        <v>1.0366858021729E-2</v>
      </c>
      <c r="O33" s="30">
        <v>3.36716976128969</v>
      </c>
      <c r="P33" s="23">
        <v>22.2</v>
      </c>
      <c r="Q33" s="24">
        <v>1.0366858021729E-2</v>
      </c>
      <c r="R33" s="30">
        <v>3.36716976128969</v>
      </c>
      <c r="S33" s="23">
        <v>22.2</v>
      </c>
      <c r="T33" s="24">
        <v>1.0366858021729E-2</v>
      </c>
    </row>
    <row r="34" spans="1:20" customFormat="false" ht="16">
      <c r="A34" s="223" t="s">
        <v>325</v>
      </c>
      <c r="B34" s="21">
        <v>1082.6660103495799</v>
      </c>
      <c r="C34" s="21">
        <v>908.12161449443795</v>
      </c>
      <c r="D34" s="21">
        <v>118.77281374757899</v>
      </c>
      <c r="E34" s="21">
        <v>55.771582107558899</v>
      </c>
      <c r="F34" s="21">
        <v>4495.2651116103598</v>
      </c>
      <c r="G34" s="21">
        <v>1537.79385006956</v>
      </c>
      <c r="H34" s="21">
        <v>2957.4712615407998</v>
      </c>
      <c r="I34" s="21">
        <v>4376.3128926604804</v>
      </c>
      <c r="J34" s="21">
        <v>1419.51289266048</v>
      </c>
      <c r="K34" s="21">
        <v>2956.8</v>
      </c>
      <c r="L34" s="30">
        <v>4.0423290802762697</v>
      </c>
      <c r="M34" s="23">
        <v>22.2</v>
      </c>
      <c r="N34" s="24">
        <v>1.61900653213107E-2</v>
      </c>
      <c r="O34" s="30">
        <v>4.0423290802762697</v>
      </c>
      <c r="P34" s="23">
        <v>22.2</v>
      </c>
      <c r="Q34" s="24">
        <v>1.61900653213107E-2</v>
      </c>
      <c r="R34" s="30">
        <v>4.0423290802762697</v>
      </c>
      <c r="S34" s="23">
        <v>22.2</v>
      </c>
      <c r="T34" s="24">
        <v>1.61900653213107E-2</v>
      </c>
    </row>
    <row r="35" spans="1:20" customFormat="false" ht="16">
      <c r="A35" s="223" t="s">
        <v>326</v>
      </c>
      <c r="B35" s="21">
        <v>1544.6396642099801</v>
      </c>
      <c r="C35" s="21">
        <v>1339.7995525946901</v>
      </c>
      <c r="D35" s="21">
        <v>139.38824163170599</v>
      </c>
      <c r="E35" s="21">
        <v>65.451869983583904</v>
      </c>
      <c r="F35" s="21">
        <v>4535.1230985747698</v>
      </c>
      <c r="G35" s="21">
        <v>1577.60072805147</v>
      </c>
      <c r="H35" s="21">
        <v>2957.5223705233002</v>
      </c>
      <c r="I35" s="21">
        <v>4395.50623347076</v>
      </c>
      <c r="J35" s="21">
        <v>1438.70623347076</v>
      </c>
      <c r="K35" s="21">
        <v>2956.8</v>
      </c>
      <c r="L35" s="30">
        <v>2.84579954716577</v>
      </c>
      <c r="M35" s="23">
        <v>22.2</v>
      </c>
      <c r="N35" s="24">
        <v>1.6056292778942799E-2</v>
      </c>
      <c r="O35" s="30">
        <v>2.84579954716577</v>
      </c>
      <c r="P35" s="23">
        <v>22.2</v>
      </c>
      <c r="Q35" s="24">
        <v>1.6056292778942799E-2</v>
      </c>
      <c r="R35" s="30">
        <v>2.84579954716577</v>
      </c>
      <c r="S35" s="23">
        <v>22.2</v>
      </c>
      <c r="T35" s="24">
        <v>1.6056292778942799E-2</v>
      </c>
    </row>
    <row r="36" spans="1:20" customFormat="false" ht="16">
      <c r="A36" s="223" t="s">
        <v>327</v>
      </c>
      <c r="B36" s="21">
        <v>165.17299418648301</v>
      </c>
      <c r="C36" s="21">
        <v>138.47080060579</v>
      </c>
      <c r="D36" s="21">
        <v>18.170131726506799</v>
      </c>
      <c r="E36" s="21">
        <v>8.5320618541858106</v>
      </c>
      <c r="F36" s="21">
        <v>577.52788172855503</v>
      </c>
      <c r="G36" s="21">
        <v>207.812313789174</v>
      </c>
      <c r="H36" s="21">
        <v>369.715567939381</v>
      </c>
      <c r="I36" s="21">
        <v>559.35289266048005</v>
      </c>
      <c r="J36" s="21">
        <v>189.75289266048</v>
      </c>
      <c r="K36" s="21">
        <v>369.6</v>
      </c>
      <c r="L36" s="30">
        <v>3.3864963988636401</v>
      </c>
      <c r="M36" s="23">
        <v>22.2</v>
      </c>
      <c r="N36" s="24">
        <v>1.5796487095375299E-2</v>
      </c>
      <c r="O36" s="30">
        <v>3.3864963988636401</v>
      </c>
      <c r="P36" s="23">
        <v>22.2</v>
      </c>
      <c r="Q36" s="24">
        <v>1.5796487095375299E-2</v>
      </c>
      <c r="R36" s="30">
        <v>3.3864963988636401</v>
      </c>
      <c r="S36" s="23">
        <v>22.2</v>
      </c>
      <c r="T36" s="24">
        <v>1.5796487095375299E-2</v>
      </c>
    </row>
    <row r="37" spans="1:20" customFormat="false" ht="16">
      <c r="A37" s="223" t="s">
        <v>328</v>
      </c>
      <c r="B37" s="21">
        <v>252.16050809337901</v>
      </c>
      <c r="C37" s="21">
        <v>218.623532788934</v>
      </c>
      <c r="D37" s="21">
        <v>22.8210186982908</v>
      </c>
      <c r="E37" s="21">
        <v>10.715956606153901</v>
      </c>
      <c r="F37" s="21">
        <v>601.37436116654203</v>
      </c>
      <c r="G37" s="21">
        <v>231.64495987296601</v>
      </c>
      <c r="H37" s="21">
        <v>369.72940129357602</v>
      </c>
      <c r="I37" s="21">
        <v>578.54623347075699</v>
      </c>
      <c r="J37" s="21">
        <v>208.94623347075699</v>
      </c>
      <c r="K37" s="21">
        <v>369.6</v>
      </c>
      <c r="L37" s="30">
        <v>2.2943852185370899</v>
      </c>
      <c r="M37" s="23">
        <v>22.2</v>
      </c>
      <c r="N37" s="24">
        <v>1.53677362803268E-2</v>
      </c>
      <c r="O37" s="30">
        <v>2.2943852185370899</v>
      </c>
      <c r="P37" s="23">
        <v>22.2</v>
      </c>
      <c r="Q37" s="24">
        <v>1.53677362803268E-2</v>
      </c>
      <c r="R37" s="30">
        <v>2.2943852185370899</v>
      </c>
      <c r="S37" s="23">
        <v>22.2</v>
      </c>
      <c r="T37" s="24">
        <v>1.53677362803268E-2</v>
      </c>
    </row>
    <row r="38" spans="1:20" customFormat="false" ht="16">
      <c r="A38" s="223" t="s">
        <v>329</v>
      </c>
      <c r="B38" s="21">
        <v>1475.81044051856</v>
      </c>
      <c r="C38" s="21">
        <v>1248.8197721694801</v>
      </c>
      <c r="D38" s="21">
        <v>154.46110568132201</v>
      </c>
      <c r="E38" s="21">
        <v>72.529562667751307</v>
      </c>
      <c r="F38" s="21">
        <v>5497.8007758090198</v>
      </c>
      <c r="G38" s="21">
        <v>4276.6945136592203</v>
      </c>
      <c r="H38" s="21">
        <v>1221.1062621497899</v>
      </c>
      <c r="I38" s="21">
        <v>5343.2549135542604</v>
      </c>
      <c r="J38" s="21">
        <v>4122.23091355427</v>
      </c>
      <c r="K38" s="21">
        <v>1221.0239999999999</v>
      </c>
      <c r="L38" s="30">
        <v>3.6206138155861001</v>
      </c>
      <c r="M38" s="23">
        <v>26.7</v>
      </c>
      <c r="N38" s="24">
        <v>1.1129123873682501E-2</v>
      </c>
      <c r="O38" s="30">
        <v>3.6206138155861001</v>
      </c>
      <c r="P38" s="23">
        <v>26.7</v>
      </c>
      <c r="Q38" s="24">
        <v>1.1129123873682501E-2</v>
      </c>
      <c r="R38" s="30">
        <v>3.6206138155861001</v>
      </c>
      <c r="S38" s="23">
        <v>26.7</v>
      </c>
      <c r="T38" s="24">
        <v>1.1129123873682501E-2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3" enableFormatConditionsCalculation="false"/>
  <dimension ref="A1:T38"/>
  <sheetViews>
    <sheetView workbookViewId="0">
      <selection activeCell="A23" sqref="A23"/>
    </sheetView>
  </sheetViews>
  <sheetFormatPr baseColWidth="10" defaultColWidth="8.85546875" defaultRowHeight="15"/>
  <cols>
    <col min="1" max="2" width="8.85546875" style="308"/>
    <col min="3" max="3" width="10.5703125" style="308" customWidth="1"/>
    <col min="4" max="8" width="8.85546875" style="308"/>
    <col min="9" max="10" width="11.7109375" style="308" customWidth="1"/>
    <col min="11" max="11" width="10.85546875" style="308" customWidth="1"/>
    <col min="12" max="16384" width="8.85546875" style="308"/>
  </cols>
  <sheetData>
    <row r="1" spans="1:11" customFormat="false" ht="17">
      <c r="A1" s="460" t="s">
        <v>681</v>
      </c>
      <c r="F1" s="461" t="s">
        <v>268</v>
      </c>
      <c r="G1" s="454"/>
      <c r="H1" s="454"/>
      <c r="I1" s="454"/>
      <c r="J1" s="454"/>
      <c r="K1" s="474" t="s">
        <v>398</v>
      </c>
    </row>
    <row r="2" spans="1:11" customFormat="false">
      <c r="A2" s="523" t="s">
        <v>1</v>
      </c>
      <c r="F2" s="605" t="str">
        <v>EnergyPlus 8.6.0</v>
      </c>
      <c r="G2" s="606"/>
      <c r="H2" s="606"/>
      <c r="I2" s="606"/>
      <c r="J2" s="607"/>
      <c r="K2" s="474" t="s">
        <v>271</v>
      </c>
    </row>
    <row r="3" spans="1:11" customFormat="false">
      <c r="A3" s="523"/>
      <c r="F3" s="461" t="s">
        <v>267</v>
      </c>
      <c r="G3" s="454"/>
      <c r="H3" s="454"/>
      <c r="J3" s="574" t="str">
        <v>9//30/2016</v>
      </c>
      <c r="K3" s="474" t="s">
        <v>272</v>
      </c>
    </row>
    <row r="4" spans="1:11" customFormat="false">
      <c r="A4" s="523"/>
      <c r="F4" s="461" t="s">
        <v>790</v>
      </c>
      <c r="G4" s="454"/>
      <c r="H4" s="454"/>
      <c r="I4" s="454"/>
      <c r="J4" s="514" t="str">
        <v>E+</v>
      </c>
      <c r="K4" s="474" t="s">
        <v>273</v>
      </c>
    </row>
    <row r="5" spans="1:10" customFormat="false">
      <c r="A5" s="524" t="s">
        <v>799</v>
      </c>
      <c r="F5" s="461" t="s">
        <v>270</v>
      </c>
      <c r="G5" s="454"/>
      <c r="H5" s="454"/>
      <c r="J5" s="574" t="str">
        <v>11/1/2016</v>
      </c>
    </row>
    <row r="6" spans="1:10" customFormat="false">
      <c r="A6" s="523"/>
      <c r="F6" s="461" t="s">
        <v>275</v>
      </c>
      <c r="J6" s="468"/>
    </row>
    <row r="7" spans="1:10" customFormat="false">
      <c r="A7" s="523" t="s">
        <v>107</v>
      </c>
      <c r="F7" s="605" t="str">
        <v>National Renewable Energy Laboratory</v>
      </c>
      <c r="G7" s="606"/>
      <c r="H7" s="606"/>
      <c r="I7" s="606"/>
      <c r="J7" s="607"/>
    </row>
    <row r="8" spans="1:10" customFormat="false">
      <c r="A8" s="523"/>
      <c r="F8" s="461" t="s">
        <v>276</v>
      </c>
      <c r="G8" s="454"/>
      <c r="H8" s="454"/>
      <c r="I8" s="454"/>
      <c r="J8" s="514" t="str">
        <v>NREL</v>
      </c>
    </row>
    <row r="9" spans="1:1" customFormat="false">
      <c r="A9" s="523" t="s">
        <v>108</v>
      </c>
    </row>
    <row r="10" spans="1:1" customFormat="false">
      <c r="A10" s="523" t="s">
        <v>109</v>
      </c>
    </row>
    <row r="11" spans="1:1" customFormat="false">
      <c r="A11" s="523"/>
    </row>
    <row r="12" spans="1:1" customFormat="false">
      <c r="A12" s="523" t="s">
        <v>110</v>
      </c>
    </row>
    <row r="13" spans="1:1" customFormat="false">
      <c r="A13" s="523" t="s">
        <v>111</v>
      </c>
    </row>
    <row r="14" spans="1:1" customFormat="false">
      <c r="A14" s="523"/>
    </row>
    <row r="15" spans="1:1" customFormat="false">
      <c r="A15" s="523" t="s">
        <v>196</v>
      </c>
    </row>
    <row r="16" spans="1:1" customFormat="false">
      <c r="A16" s="523" t="s">
        <v>113</v>
      </c>
    </row>
    <row r="17" spans="1:10" customFormat="false" ht="17">
      <c r="A17" s="460"/>
      <c r="H17" s="463"/>
      <c r="J17" s="464"/>
    </row>
    <row r="18" spans="1:3" customFormat="false" ht="17">
      <c r="A18" s="460" t="s">
        <v>265</v>
      </c>
      <c r="C18" s="308" t="str">
        <f>IF($F$2="","",$F$2)</f>
        <v>Tested Program V1.2.3</v>
      </c>
    </row>
    <row r="19" spans="1:20" customFormat="false">
      <c r="A19" s="465"/>
      <c r="B19" s="503"/>
      <c r="C19" s="504"/>
      <c r="D19" s="504"/>
      <c r="E19" s="504"/>
      <c r="F19" s="504" t="s">
        <v>2</v>
      </c>
      <c r="G19" s="504"/>
      <c r="H19" s="504"/>
      <c r="I19" s="504"/>
      <c r="J19" s="504"/>
      <c r="K19" s="504"/>
      <c r="L19" s="503"/>
      <c r="M19" s="504" t="s">
        <v>3</v>
      </c>
      <c r="N19" s="504"/>
      <c r="O19" s="512"/>
      <c r="P19" s="504" t="s">
        <v>114</v>
      </c>
      <c r="Q19" s="505"/>
      <c r="R19" s="504"/>
      <c r="S19" s="504" t="s">
        <v>115</v>
      </c>
      <c r="T19" s="505"/>
    </row>
    <row r="20" spans="1:20" customFormat="false">
      <c r="A20" s="466"/>
      <c r="B20" s="506"/>
      <c r="C20" s="507"/>
      <c r="D20" s="507"/>
      <c r="E20" s="507"/>
      <c r="F20" s="507"/>
      <c r="G20" s="507"/>
      <c r="H20" s="507"/>
      <c r="I20" s="507"/>
      <c r="J20" s="507"/>
      <c r="K20" s="507"/>
      <c r="L20" s="506"/>
      <c r="M20" s="507"/>
      <c r="N20" s="507"/>
      <c r="O20" s="506"/>
      <c r="P20" s="507"/>
      <c r="Q20" s="508"/>
      <c r="R20" s="507"/>
      <c r="S20" s="507"/>
      <c r="T20" s="508"/>
    </row>
    <row r="21" spans="1:20" customFormat="false">
      <c r="A21" s="466"/>
      <c r="B21" s="604" t="s">
        <v>873</v>
      </c>
      <c r="C21" s="603"/>
      <c r="D21" s="603"/>
      <c r="E21" s="603"/>
      <c r="F21" s="602" t="s">
        <v>116</v>
      </c>
      <c r="G21" s="603"/>
      <c r="H21" s="603"/>
      <c r="I21" s="509"/>
      <c r="J21" s="510" t="s">
        <v>150</v>
      </c>
      <c r="K21" s="510"/>
      <c r="L21" s="509"/>
      <c r="M21" s="510"/>
      <c r="N21" s="510"/>
      <c r="O21" s="509"/>
      <c r="P21" s="510"/>
      <c r="Q21" s="511"/>
      <c r="R21" s="510"/>
      <c r="S21" s="510"/>
      <c r="T21" s="511"/>
    </row>
    <row r="22" spans="1:20" customFormat="false">
      <c r="A22" s="466"/>
      <c r="B22" s="509"/>
      <c r="C22" s="510"/>
      <c r="D22" s="510" t="s">
        <v>8</v>
      </c>
      <c r="E22" s="510" t="s">
        <v>9</v>
      </c>
      <c r="F22" s="509"/>
      <c r="G22" s="510"/>
      <c r="H22" s="510"/>
      <c r="I22" s="509"/>
      <c r="J22" s="510"/>
      <c r="K22" s="510"/>
      <c r="L22" s="509"/>
      <c r="M22" s="510"/>
      <c r="N22" s="510" t="s">
        <v>10</v>
      </c>
      <c r="O22" s="509"/>
      <c r="P22" s="510"/>
      <c r="Q22" s="511" t="s">
        <v>10</v>
      </c>
      <c r="R22" s="510"/>
      <c r="S22" s="510"/>
      <c r="T22" s="511" t="s">
        <v>10</v>
      </c>
    </row>
    <row r="23" spans="1:20" customFormat="false">
      <c r="A23" s="466" t="s">
        <v>11</v>
      </c>
      <c r="B23" s="509" t="s">
        <v>12</v>
      </c>
      <c r="C23" s="510" t="s">
        <v>13</v>
      </c>
      <c r="D23" s="510" t="s">
        <v>14</v>
      </c>
      <c r="E23" s="510" t="s">
        <v>14</v>
      </c>
      <c r="F23" s="509" t="s">
        <v>12</v>
      </c>
      <c r="G23" s="510" t="s">
        <v>15</v>
      </c>
      <c r="H23" s="510" t="s">
        <v>16</v>
      </c>
      <c r="I23" s="509" t="s">
        <v>12</v>
      </c>
      <c r="J23" s="510" t="s">
        <v>15</v>
      </c>
      <c r="K23" s="510" t="s">
        <v>16</v>
      </c>
      <c r="L23" s="509" t="s">
        <v>17</v>
      </c>
      <c r="M23" s="510" t="s">
        <v>18</v>
      </c>
      <c r="N23" s="510" t="s">
        <v>19</v>
      </c>
      <c r="O23" s="509" t="s">
        <v>17</v>
      </c>
      <c r="P23" s="510" t="s">
        <v>18</v>
      </c>
      <c r="Q23" s="511" t="s">
        <v>19</v>
      </c>
      <c r="R23" s="510" t="s">
        <v>17</v>
      </c>
      <c r="S23" s="510" t="s">
        <v>18</v>
      </c>
      <c r="T23" s="511" t="s">
        <v>19</v>
      </c>
    </row>
    <row r="24" spans="1:20" customFormat="false" ht="16" thickBot="1">
      <c r="A24" s="467"/>
      <c r="B24" s="506" t="s">
        <v>20</v>
      </c>
      <c r="C24" s="507" t="s">
        <v>20</v>
      </c>
      <c r="D24" s="507" t="s">
        <v>20</v>
      </c>
      <c r="E24" s="507" t="s">
        <v>20</v>
      </c>
      <c r="F24" s="506" t="s">
        <v>20</v>
      </c>
      <c r="G24" s="507" t="s">
        <v>20</v>
      </c>
      <c r="H24" s="507" t="s">
        <v>20</v>
      </c>
      <c r="I24" s="506" t="s">
        <v>20</v>
      </c>
      <c r="J24" s="507" t="s">
        <v>20</v>
      </c>
      <c r="K24" s="507" t="s">
        <v>20</v>
      </c>
      <c r="L24" s="506"/>
      <c r="M24" s="507" t="s">
        <v>21</v>
      </c>
      <c r="N24" s="507" t="s">
        <v>122</v>
      </c>
      <c r="O24" s="506"/>
      <c r="P24" s="507" t="s">
        <v>21</v>
      </c>
      <c r="Q24" s="508" t="s">
        <v>122</v>
      </c>
      <c r="R24" s="507"/>
      <c r="S24" s="507" t="s">
        <v>21</v>
      </c>
      <c r="T24" s="508" t="s">
        <v>122</v>
      </c>
    </row>
    <row r="25" spans="1:20" customFormat="false">
      <c r="A25" s="466" t="s">
        <v>330</v>
      </c>
      <c r="B25" s="575">
        <v>1519.944186460954</v>
      </c>
      <c r="C25" s="576">
        <v>1376.3893543845481</v>
      </c>
      <c r="D25" s="576">
        <v>143.55483207640566</v>
      </c>
      <c r="E25" s="577"/>
      <c r="F25" s="575">
        <v>3796.5955393536888</v>
      </c>
      <c r="G25" s="576">
        <v>3796.5955393536888</v>
      </c>
      <c r="H25" s="577">
        <v>2.748947736108676e-13</v>
      </c>
      <c r="I25" s="575">
        <v>3653.0407072772846</v>
      </c>
      <c r="J25" s="576">
        <v>3653.0407072772846</v>
      </c>
      <c r="K25" s="577">
        <v>2.098659024341032e-13</v>
      </c>
      <c r="L25" s="579">
        <v>2.403404506439834</v>
      </c>
      <c r="M25" s="580">
        <v>22.20996828410828</v>
      </c>
      <c r="N25" s="581">
        <v>0.007455797696588641</v>
      </c>
      <c r="O25" s="582">
        <v>2.405412158864212</v>
      </c>
      <c r="P25" s="580">
        <v>22.21203699287177</v>
      </c>
      <c r="Q25" s="583">
        <v>0.0074557976965887885</v>
      </c>
      <c r="R25" s="579">
        <v>2.397737017803936</v>
      </c>
      <c r="S25" s="580">
        <v>22.20957468360143</v>
      </c>
      <c r="T25" s="581">
        <v>0.0074557976965885335</v>
      </c>
    </row>
    <row r="26" spans="1:20" customFormat="false">
      <c r="A26" s="466" t="s">
        <v>317</v>
      </c>
      <c r="B26" s="578">
        <v>1069.3179657416872</v>
      </c>
      <c r="C26" s="584">
        <v>941.7269975219256</v>
      </c>
      <c r="D26" s="584">
        <v>127.59096821976247</v>
      </c>
      <c r="E26" s="585"/>
      <c r="F26" s="578">
        <v>3762.6356470410437</v>
      </c>
      <c r="G26" s="584">
        <v>3762.6356470410437</v>
      </c>
      <c r="H26" s="585">
        <v>2.487468009348959e-13</v>
      </c>
      <c r="I26" s="578">
        <v>3635.0446788212803</v>
      </c>
      <c r="J26" s="584">
        <v>3635.0446788212803</v>
      </c>
      <c r="K26" s="585">
        <v>2.0008883439004421e-13</v>
      </c>
      <c r="L26" s="586">
        <v>3.3994048498941893</v>
      </c>
      <c r="M26" s="587">
        <v>22.200031952589597</v>
      </c>
      <c r="N26" s="588">
        <v>0.006561105086843708</v>
      </c>
      <c r="O26" s="589">
        <v>3.4021979659177175</v>
      </c>
      <c r="P26" s="587">
        <v>22.200034037652113</v>
      </c>
      <c r="Q26" s="588">
        <v>0.006561105086843889</v>
      </c>
      <c r="R26" s="586">
        <v>3.393532407799446</v>
      </c>
      <c r="S26" s="587">
        <v>22.200030712531433</v>
      </c>
      <c r="T26" s="588">
        <v>0.006561105086843669</v>
      </c>
    </row>
    <row r="27" spans="1:20" customFormat="false">
      <c r="A27" s="466" t="s">
        <v>318</v>
      </c>
      <c r="B27" s="578">
        <v>1006.6274150037755</v>
      </c>
      <c r="C27" s="584">
        <v>890.1907145542148</v>
      </c>
      <c r="D27" s="584">
        <v>116.43670044956156</v>
      </c>
      <c r="E27" s="585"/>
      <c r="F27" s="578">
        <v>3746.3344206000465</v>
      </c>
      <c r="G27" s="584">
        <v>3746.3344206000456</v>
      </c>
      <c r="H27" s="585">
        <v>2.0622792362701148e-13</v>
      </c>
      <c r="I27" s="578">
        <v>3629.8977201504845</v>
      </c>
      <c r="J27" s="584">
        <v>3629.8977201504845</v>
      </c>
      <c r="K27" s="585">
        <v>1.9872459233738482e-13</v>
      </c>
      <c r="L27" s="586">
        <v>3.605999266508025</v>
      </c>
      <c r="M27" s="587">
        <v>26.700056935791274</v>
      </c>
      <c r="N27" s="588">
        <v>0.008011024891852667</v>
      </c>
      <c r="O27" s="589">
        <v>3.6089976277949747</v>
      </c>
      <c r="P27" s="587">
        <v>26.70006252995879</v>
      </c>
      <c r="Q27" s="590">
        <v>0.008011024891852712</v>
      </c>
      <c r="R27" s="586">
        <v>3.599797181609557</v>
      </c>
      <c r="S27" s="587">
        <v>26.70005211126457</v>
      </c>
      <c r="T27" s="588">
        <v>0.008011024891852432</v>
      </c>
    </row>
    <row r="28" spans="1:20" customFormat="false">
      <c r="A28" s="466" t="s">
        <v>319</v>
      </c>
      <c r="B28" s="578">
        <v>108.09007411939307</v>
      </c>
      <c r="C28" s="584">
        <v>97.88137419513107</v>
      </c>
      <c r="D28" s="584">
        <v>10.208699924261984</v>
      </c>
      <c r="E28" s="585"/>
      <c r="F28" s="578">
        <v>215.90136269705937</v>
      </c>
      <c r="G28" s="584">
        <v>215.90136269705937</v>
      </c>
      <c r="H28" s="585">
        <v>1.3855583347321953e-14</v>
      </c>
      <c r="I28" s="578">
        <v>205.6926627727973</v>
      </c>
      <c r="J28" s="584">
        <v>205.69266277279732</v>
      </c>
      <c r="K28" s="585">
        <v>1.176658770418726e-14</v>
      </c>
      <c r="L28" s="586">
        <v>1.9029745742018391</v>
      </c>
      <c r="M28" s="587">
        <v>22.200075736555043</v>
      </c>
      <c r="N28" s="588">
        <v>0.007457848106853621</v>
      </c>
      <c r="O28" s="589">
        <v>1.9053287502654361</v>
      </c>
      <c r="P28" s="587">
        <v>22.20007970048007</v>
      </c>
      <c r="Q28" s="590">
        <v>0.007457848106854137</v>
      </c>
      <c r="R28" s="586">
        <v>1.8970237714898701</v>
      </c>
      <c r="S28" s="587">
        <v>22.200074854974172</v>
      </c>
      <c r="T28" s="588">
        <v>0.007457848106853381</v>
      </c>
    </row>
    <row r="29" spans="1:20" customFormat="false">
      <c r="A29" s="466" t="s">
        <v>320</v>
      </c>
      <c r="B29" s="578">
        <v>67.752731916221</v>
      </c>
      <c r="C29" s="584">
        <v>59.66917739639314</v>
      </c>
      <c r="D29" s="584">
        <v>8.083554519827892</v>
      </c>
      <c r="E29" s="585"/>
      <c r="F29" s="584">
        <v>195.7682021601503</v>
      </c>
      <c r="G29" s="584">
        <v>195.7682021601503</v>
      </c>
      <c r="H29" s="585">
        <v>1.0601297617540695e-14</v>
      </c>
      <c r="I29" s="578">
        <v>187.68464764032245</v>
      </c>
      <c r="J29" s="584">
        <v>187.68464764032245</v>
      </c>
      <c r="K29" s="585">
        <v>9.123368727159687e-15</v>
      </c>
      <c r="L29" s="591">
        <v>2.7701413999423985</v>
      </c>
      <c r="M29" s="587">
        <v>22.200058380036257</v>
      </c>
      <c r="N29" s="588">
        <v>0.006566832644029232</v>
      </c>
      <c r="O29" s="589">
        <v>2.773484826665921</v>
      </c>
      <c r="P29" s="587">
        <v>22.200059782372037</v>
      </c>
      <c r="Q29" s="588">
        <v>0.006566832644029545</v>
      </c>
      <c r="R29" s="586">
        <v>2.7636722974394385</v>
      </c>
      <c r="S29" s="587">
        <v>22.200057542808114</v>
      </c>
      <c r="T29" s="588">
        <v>0.006566832644028959</v>
      </c>
    </row>
    <row r="30" spans="1:20" customFormat="false">
      <c r="A30" s="466" t="s">
        <v>321</v>
      </c>
      <c r="B30" s="578">
        <v>1197.607760192237</v>
      </c>
      <c r="C30" s="584">
        <v>1057.2595974718429</v>
      </c>
      <c r="D30" s="584">
        <v>140.3481627203953</v>
      </c>
      <c r="E30" s="585"/>
      <c r="F30" s="578">
        <v>4508.273125247816</v>
      </c>
      <c r="G30" s="584">
        <v>3769.0725569992774</v>
      </c>
      <c r="H30" s="585">
        <v>739.2005682485436</v>
      </c>
      <c r="I30" s="578">
        <v>4367.9249625274315</v>
      </c>
      <c r="J30" s="584">
        <v>3635.0715697161945</v>
      </c>
      <c r="K30" s="585">
        <v>732.8533928112295</v>
      </c>
      <c r="L30" s="586">
        <v>3.647208299507263</v>
      </c>
      <c r="M30" s="587">
        <v>22.177279443518398</v>
      </c>
      <c r="N30" s="588">
        <v>0.008395568180003945</v>
      </c>
      <c r="O30" s="589">
        <v>3.6516664796812974</v>
      </c>
      <c r="P30" s="587">
        <v>22.178122503453658</v>
      </c>
      <c r="Q30" s="590">
        <v>0.008415870860708776</v>
      </c>
      <c r="R30" s="586">
        <v>3.6419209920478535</v>
      </c>
      <c r="S30" s="587">
        <v>22.176092457593555</v>
      </c>
      <c r="T30" s="588">
        <v>0.008323912627443279</v>
      </c>
    </row>
    <row r="31" spans="1:20" customFormat="false">
      <c r="A31" s="466" t="s">
        <v>322</v>
      </c>
      <c r="B31" s="578">
        <v>1132.2216353558363</v>
      </c>
      <c r="C31" s="584">
        <v>1003.842346650497</v>
      </c>
      <c r="D31" s="584">
        <v>128.37928870533966</v>
      </c>
      <c r="E31" s="585"/>
      <c r="F31" s="578">
        <v>4490.473801098165</v>
      </c>
      <c r="G31" s="584">
        <v>3751.2732745004564</v>
      </c>
      <c r="H31" s="585">
        <v>739.2005265977053</v>
      </c>
      <c r="I31" s="578">
        <v>4362.094512392825</v>
      </c>
      <c r="J31" s="584">
        <v>3629.931078136279</v>
      </c>
      <c r="K31" s="585">
        <v>732.1634342565451</v>
      </c>
      <c r="L31" s="586">
        <v>3.852686060907059</v>
      </c>
      <c r="M31" s="587">
        <v>26.672403127206135</v>
      </c>
      <c r="N31" s="588">
        <v>0.010240345724220038</v>
      </c>
      <c r="O31" s="589">
        <v>3.8574094345073915</v>
      </c>
      <c r="P31" s="587">
        <v>26.674949671491312</v>
      </c>
      <c r="Q31" s="590">
        <v>0.0102686163953879</v>
      </c>
      <c r="R31" s="586">
        <v>3.8473368932226975</v>
      </c>
      <c r="S31" s="587">
        <v>26.669743790940064</v>
      </c>
      <c r="T31" s="588">
        <v>0.010152557162147214</v>
      </c>
    </row>
    <row r="32" spans="1:20" customFormat="false">
      <c r="A32" s="466" t="s">
        <v>323</v>
      </c>
      <c r="B32" s="578">
        <v>1491.4482829736564</v>
      </c>
      <c r="C32" s="584">
        <v>1342.850877835353</v>
      </c>
      <c r="D32" s="584">
        <v>148.5974051383042</v>
      </c>
      <c r="E32" s="585"/>
      <c r="F32" s="578">
        <v>4527.792045814153</v>
      </c>
      <c r="G32" s="584">
        <v>3788.5909175432566</v>
      </c>
      <c r="H32" s="585">
        <v>739.2011282708887</v>
      </c>
      <c r="I32" s="578">
        <v>4379.194640675849</v>
      </c>
      <c r="J32" s="584">
        <v>3645.898309394717</v>
      </c>
      <c r="K32" s="585">
        <v>733.2963312811261</v>
      </c>
      <c r="L32" s="586">
        <v>2.9362028108306846</v>
      </c>
      <c r="M32" s="587">
        <v>23.285912612703388</v>
      </c>
      <c r="N32" s="588">
        <v>0.009369354037375169</v>
      </c>
      <c r="O32" s="589">
        <v>2.9405586640244756</v>
      </c>
      <c r="P32" s="587">
        <v>23.286653781276456</v>
      </c>
      <c r="Q32" s="590">
        <v>0.009392968944622628</v>
      </c>
      <c r="R32" s="586">
        <v>2.9306569642659377</v>
      </c>
      <c r="S32" s="587">
        <v>23.282383137741633</v>
      </c>
      <c r="T32" s="588">
        <v>0.009287862912313573</v>
      </c>
    </row>
    <row r="33" spans="1:20" customFormat="false">
      <c r="A33" s="466" t="s">
        <v>324</v>
      </c>
      <c r="B33" s="578">
        <v>635.4840053052218</v>
      </c>
      <c r="C33" s="584">
        <v>562.4468191916807</v>
      </c>
      <c r="D33" s="584">
        <v>73.0371861135414</v>
      </c>
      <c r="E33" s="585"/>
      <c r="F33" s="578">
        <v>2224.3721911801144</v>
      </c>
      <c r="G33" s="584">
        <v>1485.1714254910721</v>
      </c>
      <c r="H33" s="585">
        <v>739.2007656890421</v>
      </c>
      <c r="I33" s="578">
        <v>2151.335005066578</v>
      </c>
      <c r="J33" s="584">
        <v>1417.4669984210427</v>
      </c>
      <c r="K33" s="585">
        <v>733.8680066455314</v>
      </c>
      <c r="L33" s="591">
        <v>3.3853487847161414</v>
      </c>
      <c r="M33" s="587">
        <v>22.181126835890026</v>
      </c>
      <c r="N33" s="588">
        <v>0.010550455520463041</v>
      </c>
      <c r="O33" s="589">
        <v>3.3891742133275553</v>
      </c>
      <c r="P33" s="587">
        <v>22.181732143352757</v>
      </c>
      <c r="Q33" s="590">
        <v>0.010582354242184504</v>
      </c>
      <c r="R33" s="586">
        <v>3.3790441362656254</v>
      </c>
      <c r="S33" s="587">
        <v>22.1801507813797</v>
      </c>
      <c r="T33" s="588">
        <v>0.01046501251218384</v>
      </c>
    </row>
    <row r="34" spans="1:20" customFormat="false">
      <c r="A34" s="466" t="s">
        <v>325</v>
      </c>
      <c r="B34" s="578">
        <v>1082.3133085796808</v>
      </c>
      <c r="C34" s="584">
        <v>963.8514234592947</v>
      </c>
      <c r="D34" s="584">
        <v>118.46188512038646</v>
      </c>
      <c r="E34" s="585"/>
      <c r="F34" s="578">
        <v>4480.723427879254</v>
      </c>
      <c r="G34" s="584">
        <v>1523.917247601252</v>
      </c>
      <c r="H34" s="585">
        <v>2956.806180277995</v>
      </c>
      <c r="I34" s="578">
        <v>4362.2615427588635</v>
      </c>
      <c r="J34" s="584">
        <v>1417.4939622431646</v>
      </c>
      <c r="K34" s="585">
        <v>2944.767580515703</v>
      </c>
      <c r="L34" s="586">
        <v>4.030497923455693</v>
      </c>
      <c r="M34" s="587">
        <v>22.15707797163869</v>
      </c>
      <c r="N34" s="588">
        <v>0.016161639494142</v>
      </c>
      <c r="O34" s="589">
        <v>4.036145959550964</v>
      </c>
      <c r="P34" s="587">
        <v>22.158192073364965</v>
      </c>
      <c r="Q34" s="590">
        <v>0.016200432602512093</v>
      </c>
      <c r="R34" s="586">
        <v>4.0240294939025265</v>
      </c>
      <c r="S34" s="587">
        <v>22.1548830703006</v>
      </c>
      <c r="T34" s="588">
        <v>0.01604258712824102</v>
      </c>
    </row>
    <row r="35" spans="1:20" customFormat="false">
      <c r="A35" s="466" t="s">
        <v>326</v>
      </c>
      <c r="B35" s="578">
        <v>1540.5167814860679</v>
      </c>
      <c r="C35" s="584">
        <v>1401.3797734894883</v>
      </c>
      <c r="D35" s="584">
        <v>139.13700799657832</v>
      </c>
      <c r="E35" s="585"/>
      <c r="F35" s="578">
        <v>4521.443298002059</v>
      </c>
      <c r="G35" s="584">
        <v>1564.6305776347433</v>
      </c>
      <c r="H35" s="585">
        <v>2956.812720367307</v>
      </c>
      <c r="I35" s="578">
        <v>4382.306290005476</v>
      </c>
      <c r="J35" s="584">
        <v>1435.4904107376656</v>
      </c>
      <c r="K35" s="585">
        <v>2946.8158792678114</v>
      </c>
      <c r="L35" s="586">
        <v>2.8446988326722797</v>
      </c>
      <c r="M35" s="587">
        <v>22.1672196969406</v>
      </c>
      <c r="N35" s="588">
        <v>0.016049281292334055</v>
      </c>
      <c r="O35" s="589">
        <v>2.8501755275649874</v>
      </c>
      <c r="P35" s="587">
        <v>22.16778617535133</v>
      </c>
      <c r="Q35" s="590">
        <v>0.016116678190955365</v>
      </c>
      <c r="R35" s="586">
        <v>2.8367746493583397</v>
      </c>
      <c r="S35" s="587">
        <v>22.162760166660558</v>
      </c>
      <c r="T35" s="588">
        <v>0.015924080247591683</v>
      </c>
    </row>
    <row r="36" spans="1:20" customFormat="false">
      <c r="A36" s="466" t="s">
        <v>327</v>
      </c>
      <c r="B36" s="578">
        <v>164.1469025187502</v>
      </c>
      <c r="C36" s="584">
        <v>146.13663673589235</v>
      </c>
      <c r="D36" s="584">
        <v>18.01026578285789</v>
      </c>
      <c r="E36" s="585"/>
      <c r="F36" s="578">
        <v>573.7583969207006</v>
      </c>
      <c r="G36" s="584">
        <v>204.15354932916594</v>
      </c>
      <c r="H36" s="585">
        <v>369.60484759153536</v>
      </c>
      <c r="I36" s="578">
        <v>555.7481311378435</v>
      </c>
      <c r="J36" s="584">
        <v>187.69075135062255</v>
      </c>
      <c r="K36" s="585">
        <v>368.0573797872207</v>
      </c>
      <c r="L36" s="586">
        <v>3.3856754078826525</v>
      </c>
      <c r="M36" s="587">
        <v>22.194717344345513</v>
      </c>
      <c r="N36" s="588">
        <v>0.015868528404339038</v>
      </c>
      <c r="O36" s="589">
        <v>3.396064740457505</v>
      </c>
      <c r="P36" s="587">
        <v>22.1948229602673</v>
      </c>
      <c r="Q36" s="588">
        <v>0.016105279983418253</v>
      </c>
      <c r="R36" s="586">
        <v>3.3754392485849114</v>
      </c>
      <c r="S36" s="587">
        <v>22.194576630168818</v>
      </c>
      <c r="T36" s="588">
        <v>0.015709191822100694</v>
      </c>
    </row>
    <row r="37" spans="1:20" customFormat="false">
      <c r="A37" s="466" t="s">
        <v>328</v>
      </c>
      <c r="B37" s="578">
        <v>249.67959238321805</v>
      </c>
      <c r="C37" s="584">
        <v>227.07125642896392</v>
      </c>
      <c r="D37" s="584">
        <v>22.60833595425402</v>
      </c>
      <c r="E37" s="585"/>
      <c r="F37" s="578">
        <v>596.5862474132415</v>
      </c>
      <c r="G37" s="584">
        <v>226.9632346969032</v>
      </c>
      <c r="H37" s="585">
        <v>369.6230127163376</v>
      </c>
      <c r="I37" s="578">
        <v>573.9779114589867</v>
      </c>
      <c r="J37" s="584">
        <v>205.69739439923362</v>
      </c>
      <c r="K37" s="585">
        <v>368.28051705975287</v>
      </c>
      <c r="L37" s="586">
        <v>2.2988579322014546</v>
      </c>
      <c r="M37" s="587">
        <v>22.19590521047641</v>
      </c>
      <c r="N37" s="588">
        <v>0.015465769589176927</v>
      </c>
      <c r="O37" s="589">
        <v>2.316268658498761</v>
      </c>
      <c r="P37" s="587">
        <v>22.195952064433467</v>
      </c>
      <c r="Q37" s="590">
        <v>0.01590701388422567</v>
      </c>
      <c r="R37" s="586">
        <v>2.288337550339906</v>
      </c>
      <c r="S37" s="587">
        <v>22.195629536183084</v>
      </c>
      <c r="T37" s="588">
        <v>0.01529905269244849</v>
      </c>
    </row>
    <row r="38" spans="1:20" customFormat="false" ht="16" thickBot="1">
      <c r="A38" s="467" t="s">
        <v>329</v>
      </c>
      <c r="B38" s="592">
        <v>1465.3377786965968</v>
      </c>
      <c r="C38" s="593">
        <v>1311.852485770556</v>
      </c>
      <c r="D38" s="593">
        <v>153.48529292604218</v>
      </c>
      <c r="E38" s="594"/>
      <c r="F38" s="592">
        <v>5483.835875526139</v>
      </c>
      <c r="G38" s="593">
        <v>4262.810538449044</v>
      </c>
      <c r="H38" s="594">
        <v>1221.0253370770977</v>
      </c>
      <c r="I38" s="592">
        <v>5330.350582600097</v>
      </c>
      <c r="J38" s="593">
        <v>4119.8317020674</v>
      </c>
      <c r="K38" s="594">
        <v>1210.5188805326998</v>
      </c>
      <c r="L38" s="595">
        <v>3.6376258498851985</v>
      </c>
      <c r="M38" s="596">
        <v>26.663755077905073</v>
      </c>
      <c r="N38" s="597">
        <v>0.01141940056901021</v>
      </c>
      <c r="O38" s="598">
        <v>3.642922237349563</v>
      </c>
      <c r="P38" s="596">
        <v>26.66509456782435</v>
      </c>
      <c r="Q38" s="599">
        <v>0.011448065565533521</v>
      </c>
      <c r="R38" s="600">
        <v>3.6319634130519516</v>
      </c>
      <c r="S38" s="596">
        <v>26.662521963982673</v>
      </c>
      <c r="T38" s="601">
        <v>0.011322949762641525</v>
      </c>
    </row>
  </sheetData>
  <mergeCells count="2">
    <mergeCell ref="F7:J7"/>
    <mergeCell ref="F2:J2"/>
  </mergeCells>
  <phoneticPr fontId="0" type="noConversion"/>
  <pageMargins left="0.75" right="0.75" top="1" bottom="1" header="0.5" footer="0.5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8" enableFormatConditionsCalculation="false"/>
  <dimension ref="F1:N38"/>
  <sheetViews>
    <sheetView workbookViewId="0">
      <selection activeCell="A2" sqref="A2"/>
    </sheetView>
  </sheetViews>
  <sheetFormatPr baseColWidth="10" defaultColWidth="8.7109375" defaultRowHeight="15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284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36753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49</v>
      </c>
    </row>
    <row r="13" spans="1:2" customFormat="false">
      <c r="A13">
        <v>27</v>
      </c>
      <c r="B13">
        <v>1999</v>
      </c>
    </row>
    <row r="23" spans="1:1" customFormat="false" ht="16">
      <c r="A23" s="1" t="s">
        <v>264</v>
      </c>
    </row>
    <row r="25" spans="1:14" customFormat="false">
      <c r="A25">
        <v>100</v>
      </c>
      <c r="B25">
        <v>1530.8</v>
      </c>
      <c r="C25">
        <v>1319</v>
      </c>
      <c r="D25">
        <v>144.1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</v>
      </c>
      <c r="N25">
        <v>7.3400000000000002E-3</v>
      </c>
    </row>
    <row r="26" spans="1:14" customFormat="false">
      <c r="A26">
        <v>110</v>
      </c>
      <c r="B26">
        <v>1077.2</v>
      </c>
      <c r="C26">
        <v>889.2</v>
      </c>
      <c r="D26">
        <v>127.9</v>
      </c>
      <c r="E26">
        <v>60.1</v>
      </c>
      <c r="F26">
        <v>3765</v>
      </c>
      <c r="G26">
        <v>3765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</v>
      </c>
      <c r="N26">
        <v>6.4000000000000003E-3</v>
      </c>
    </row>
    <row r="27" spans="1:14" customFormat="false">
      <c r="A27">
        <v>120</v>
      </c>
      <c r="B27">
        <v>1011</v>
      </c>
      <c r="C27">
        <v>839.1</v>
      </c>
      <c r="D27">
        <v>116.9</v>
      </c>
      <c r="E27">
        <v>54.9</v>
      </c>
      <c r="F27">
        <v>3748.8</v>
      </c>
      <c r="G27">
        <v>3748.8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</v>
      </c>
      <c r="N27">
        <v>7.8600000000000007E-3</v>
      </c>
    </row>
    <row r="28" spans="1:14" customFormat="false">
      <c r="A28">
        <v>130</v>
      </c>
      <c r="B28">
        <v>109.5</v>
      </c>
      <c r="C28">
        <v>94.4</v>
      </c>
      <c r="D28">
        <v>10.3</v>
      </c>
      <c r="E28">
        <v>4.8</v>
      </c>
      <c r="F28">
        <v>219.3</v>
      </c>
      <c r="G28">
        <v>219.3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7.3400000000000002E-3</v>
      </c>
    </row>
    <row r="29" spans="1:14" customFormat="false">
      <c r="A29">
        <v>140</v>
      </c>
      <c r="B29">
        <v>68.5</v>
      </c>
      <c r="C29">
        <v>56.5</v>
      </c>
      <c r="D29">
        <v>8.1</v>
      </c>
      <c r="E29">
        <v>3.8</v>
      </c>
      <c r="F29">
        <v>197.9</v>
      </c>
      <c r="G29">
        <v>197.9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22.2</v>
      </c>
      <c r="N29">
        <v>6.4000000000000003E-3</v>
      </c>
    </row>
    <row r="30" spans="1:14" customFormat="false">
      <c r="A30">
        <v>150</v>
      </c>
      <c r="B30">
        <v>1206.5</v>
      </c>
      <c r="C30">
        <v>999.2</v>
      </c>
      <c r="D30">
        <v>141.1</v>
      </c>
      <c r="E30">
        <v>66.3</v>
      </c>
      <c r="F30">
        <v>4517.3999999999996</v>
      </c>
      <c r="G30">
        <v>3778.2</v>
      </c>
      <c r="H30">
        <v>739.2</v>
      </c>
      <c r="I30">
        <v>4376.3</v>
      </c>
      <c r="J30">
        <v>3637.1</v>
      </c>
      <c r="K30">
        <v>739.2</v>
      </c>
      <c r="L30">
        <v>3.63</v>
      </c>
      <c r="M30">
        <v>22.2</v>
      </c>
      <c r="N30">
        <v>8.2000000000000007E-3</v>
      </c>
    </row>
    <row r="31" spans="1:14" customFormat="false">
      <c r="A31">
        <v>160</v>
      </c>
      <c r="B31">
        <v>1139.3</v>
      </c>
      <c r="C31">
        <v>949.4</v>
      </c>
      <c r="D31">
        <v>129.19999999999999</v>
      </c>
      <c r="E31">
        <v>60.7</v>
      </c>
      <c r="F31">
        <v>4500.3</v>
      </c>
      <c r="G31">
        <v>3761.1</v>
      </c>
      <c r="H31">
        <v>739.2</v>
      </c>
      <c r="I31">
        <v>4371.1000000000004</v>
      </c>
      <c r="J31">
        <v>3631.9</v>
      </c>
      <c r="K31">
        <v>739.2</v>
      </c>
      <c r="L31">
        <v>3.84</v>
      </c>
      <c r="M31">
        <v>26.7</v>
      </c>
      <c r="N31">
        <v>9.9399999999999992E-3</v>
      </c>
    </row>
    <row r="32" spans="1:14" customFormat="false">
      <c r="A32">
        <v>165</v>
      </c>
      <c r="B32">
        <v>1499.7</v>
      </c>
      <c r="C32">
        <v>1280.2</v>
      </c>
      <c r="D32">
        <v>149.30000000000001</v>
      </c>
      <c r="E32">
        <v>70.099999999999994</v>
      </c>
      <c r="F32">
        <v>4537.3</v>
      </c>
      <c r="G32">
        <v>3798.1</v>
      </c>
      <c r="H32">
        <v>739.2</v>
      </c>
      <c r="I32">
        <v>4387.8999999999996</v>
      </c>
      <c r="J32">
        <v>3648.7</v>
      </c>
      <c r="K32">
        <v>739.2</v>
      </c>
      <c r="L32">
        <v>2.93</v>
      </c>
      <c r="M32">
        <v>23.3</v>
      </c>
      <c r="N32">
        <v>9.1999999999999998E-3</v>
      </c>
    </row>
    <row r="33" spans="1:14" customFormat="false">
      <c r="A33">
        <v>170</v>
      </c>
      <c r="B33">
        <v>637.70000000000005</v>
      </c>
      <c r="C33">
        <v>530</v>
      </c>
      <c r="D33">
        <v>73.2</v>
      </c>
      <c r="E33">
        <v>34.4</v>
      </c>
      <c r="F33">
        <v>2231.9</v>
      </c>
      <c r="G33">
        <v>1492.7</v>
      </c>
      <c r="H33">
        <v>739.2</v>
      </c>
      <c r="I33">
        <v>2158.6999999999998</v>
      </c>
      <c r="J33">
        <v>1419.5</v>
      </c>
      <c r="K33">
        <v>739.2</v>
      </c>
      <c r="L33">
        <v>3.39</v>
      </c>
      <c r="M33">
        <v>22.2</v>
      </c>
      <c r="N33">
        <v>1.0449999999999999E-2</v>
      </c>
    </row>
    <row r="34" spans="1:14" customFormat="false">
      <c r="A34">
        <v>180</v>
      </c>
      <c r="B34">
        <v>1082.3</v>
      </c>
      <c r="C34">
        <v>908</v>
      </c>
      <c r="D34">
        <v>118.6</v>
      </c>
      <c r="E34">
        <v>55.7</v>
      </c>
      <c r="F34">
        <v>4494.8999999999996</v>
      </c>
      <c r="G34">
        <v>1538.1</v>
      </c>
      <c r="H34">
        <v>2956.8</v>
      </c>
      <c r="I34">
        <v>4376.3</v>
      </c>
      <c r="J34">
        <v>1419.5</v>
      </c>
      <c r="K34">
        <v>2956.8</v>
      </c>
      <c r="L34">
        <v>4.04</v>
      </c>
      <c r="M34">
        <v>22.2</v>
      </c>
      <c r="N34">
        <v>1.6230000000000001E-2</v>
      </c>
    </row>
    <row r="35" spans="1:14" customFormat="false">
      <c r="A35">
        <v>185</v>
      </c>
      <c r="B35">
        <v>1543.4</v>
      </c>
      <c r="C35">
        <v>1338.6</v>
      </c>
      <c r="D35">
        <v>139.4</v>
      </c>
      <c r="E35">
        <v>65.400000000000006</v>
      </c>
      <c r="F35">
        <v>4534.8999999999996</v>
      </c>
      <c r="G35">
        <v>1578.1</v>
      </c>
      <c r="H35">
        <v>2956.8</v>
      </c>
      <c r="I35">
        <v>4395.5</v>
      </c>
      <c r="J35">
        <v>1438.7</v>
      </c>
      <c r="K35">
        <v>2956.8</v>
      </c>
      <c r="L35">
        <v>2.85</v>
      </c>
      <c r="M35">
        <v>22.2</v>
      </c>
      <c r="N35">
        <v>1.6049999999999998E-2</v>
      </c>
    </row>
    <row r="36" spans="1:14" customFormat="false">
      <c r="A36">
        <v>190</v>
      </c>
      <c r="B36">
        <v>164.1</v>
      </c>
      <c r="C36">
        <v>137.6</v>
      </c>
      <c r="D36">
        <v>18</v>
      </c>
      <c r="E36">
        <v>8.5</v>
      </c>
      <c r="F36">
        <v>577.29999999999995</v>
      </c>
      <c r="G36">
        <v>207.7</v>
      </c>
      <c r="H36">
        <v>369.6</v>
      </c>
      <c r="I36">
        <v>559.29999999999995</v>
      </c>
      <c r="J36">
        <v>189.7</v>
      </c>
      <c r="K36">
        <v>369.6</v>
      </c>
      <c r="L36">
        <v>3.41</v>
      </c>
      <c r="M36">
        <v>22.2</v>
      </c>
      <c r="N36">
        <v>1.5900000000000001E-2</v>
      </c>
    </row>
    <row r="37" spans="1:14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22.2</v>
      </c>
      <c r="N37">
        <v>1.5440000000000001E-2</v>
      </c>
    </row>
    <row r="38" spans="1:14" customFormat="false">
      <c r="A38">
        <v>200</v>
      </c>
      <c r="B38">
        <v>1477.4</v>
      </c>
      <c r="C38">
        <v>1250.2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</v>
      </c>
      <c r="N38">
        <v>1.1089999999999999E-2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9" enableFormatConditionsCalculation="false"/>
  <dimension ref="F1:T38"/>
  <sheetViews>
    <sheetView workbookViewId="0"/>
  </sheetViews>
  <sheetFormatPr baseColWidth="10" defaultColWidth="8.7109375" defaultRowHeight="15"/>
  <sheetData>
    <row r="1" spans="6:10" customFormat="false">
      <c r="F1" s="461" t="s">
        <v>268</v>
      </c>
      <c r="G1" s="454"/>
      <c r="H1" s="454"/>
      <c r="I1" s="454"/>
      <c r="J1" s="454"/>
    </row>
    <row r="2" spans="6:10" customFormat="false">
      <c r="F2" s="470"/>
      <c r="G2" s="471"/>
      <c r="H2" s="471"/>
      <c r="I2" s="471"/>
      <c r="J2" s="495" t="s">
        <v>670</v>
      </c>
    </row>
    <row r="3" spans="6:10" customFormat="false">
      <c r="F3" s="461" t="s">
        <v>267</v>
      </c>
      <c r="G3" s="454"/>
      <c r="H3" s="454"/>
      <c r="I3" s="308"/>
      <c r="J3" s="496"/>
    </row>
    <row r="4" spans="6:10" customFormat="false">
      <c r="F4" s="461" t="s">
        <v>266</v>
      </c>
      <c r="G4" s="454"/>
      <c r="H4" s="454"/>
      <c r="I4" s="454"/>
      <c r="J4" s="499" t="s">
        <v>158</v>
      </c>
    </row>
    <row r="5" spans="6:10" customFormat="false">
      <c r="F5" s="461" t="s">
        <v>270</v>
      </c>
      <c r="G5" s="454"/>
      <c r="H5" s="454"/>
      <c r="I5" s="308"/>
      <c r="J5" s="500">
        <v>36774</v>
      </c>
    </row>
    <row r="6" spans="6:10" customFormat="false">
      <c r="F6" s="461" t="s">
        <v>275</v>
      </c>
      <c r="G6" s="308"/>
      <c r="H6" s="308"/>
      <c r="I6" s="308"/>
      <c r="J6" s="468"/>
    </row>
    <row r="7" spans="6:10" customFormat="false">
      <c r="F7" s="470"/>
      <c r="G7" s="471"/>
      <c r="H7" s="471"/>
      <c r="I7" s="471"/>
      <c r="J7" s="495" t="s">
        <v>282</v>
      </c>
    </row>
    <row r="8" spans="6:10" customFormat="false">
      <c r="F8" s="461" t="s">
        <v>276</v>
      </c>
      <c r="G8" s="454"/>
      <c r="H8" s="454"/>
      <c r="I8" s="454"/>
      <c r="J8" s="499" t="s">
        <v>50</v>
      </c>
    </row>
    <row r="23" spans="1:1" customFormat="false" ht="16">
      <c r="A23" s="1" t="s">
        <v>232</v>
      </c>
    </row>
    <row r="25" spans="1:20" customFormat="false">
      <c r="A25">
        <v>100</v>
      </c>
      <c r="B25">
        <v>1530.6</v>
      </c>
      <c r="C25">
        <v>1318.9</v>
      </c>
      <c r="D25">
        <v>144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22.216000000000001</v>
      </c>
      <c r="N25">
        <v>7.339E-3</v>
      </c>
      <c r="O25">
        <v>2.3893</v>
      </c>
      <c r="P25">
        <v>22.234999999999999</v>
      </c>
      <c r="Q25">
        <v>7.339E-3</v>
      </c>
      <c r="R25">
        <v>2.3889999999999998</v>
      </c>
      <c r="S25">
        <v>22.196999999999999</v>
      </c>
      <c r="T25">
        <v>7.339E-3</v>
      </c>
    </row>
    <row r="26" spans="1:20" customFormat="false">
      <c r="A26">
        <v>110</v>
      </c>
      <c r="B26">
        <v>1077.4000000000001</v>
      </c>
      <c r="C26">
        <v>889.4</v>
      </c>
      <c r="D26">
        <v>127.9</v>
      </c>
      <c r="E26">
        <v>60.1</v>
      </c>
      <c r="F26">
        <v>3765.3</v>
      </c>
      <c r="G26">
        <v>3765.3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22.213999999999999</v>
      </c>
      <c r="N26">
        <v>6.411E-3</v>
      </c>
      <c r="O26">
        <v>3.3782999999999999</v>
      </c>
      <c r="P26">
        <v>22.234999999999999</v>
      </c>
      <c r="Q26">
        <v>6.411E-3</v>
      </c>
      <c r="R26">
        <v>3.3769999999999998</v>
      </c>
      <c r="S26">
        <v>22.193000000000001</v>
      </c>
      <c r="T26">
        <v>6.411E-3</v>
      </c>
    </row>
    <row r="27" spans="1:20" customFormat="false">
      <c r="A27">
        <v>120</v>
      </c>
      <c r="B27">
        <v>1011</v>
      </c>
      <c r="C27">
        <v>839.2</v>
      </c>
      <c r="D27">
        <v>116.9</v>
      </c>
      <c r="E27">
        <v>54.9</v>
      </c>
      <c r="F27">
        <v>3748.5</v>
      </c>
      <c r="G27">
        <v>3748.5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26.712</v>
      </c>
      <c r="N27">
        <v>7.8729999999999998E-3</v>
      </c>
      <c r="O27">
        <v>3.5941000000000001</v>
      </c>
      <c r="P27">
        <v>26.734999999999999</v>
      </c>
      <c r="Q27">
        <v>7.8729999999999998E-3</v>
      </c>
      <c r="R27">
        <v>3.593</v>
      </c>
      <c r="S27">
        <v>26.689</v>
      </c>
      <c r="T27">
        <v>7.8729999999999998E-3</v>
      </c>
    </row>
    <row r="28" spans="1:20" customFormat="false">
      <c r="A28">
        <v>130</v>
      </c>
      <c r="B28">
        <v>109.5</v>
      </c>
      <c r="C28">
        <v>94.3</v>
      </c>
      <c r="D28">
        <v>10.3</v>
      </c>
      <c r="E28">
        <v>4.8</v>
      </c>
      <c r="F28">
        <v>219.2</v>
      </c>
      <c r="G28">
        <v>219.2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22.187000000000001</v>
      </c>
      <c r="N28">
        <v>7.339E-3</v>
      </c>
      <c r="O28">
        <v>1.9078999999999999</v>
      </c>
      <c r="P28">
        <v>22.202000000000002</v>
      </c>
      <c r="Q28">
        <v>7.339E-3</v>
      </c>
      <c r="R28">
        <v>1.9079999999999999</v>
      </c>
      <c r="S28">
        <v>22.172000000000001</v>
      </c>
      <c r="T28">
        <v>7.339E-3</v>
      </c>
    </row>
    <row r="29" spans="1:20" customFormat="false">
      <c r="A29">
        <v>140</v>
      </c>
      <c r="B29">
        <v>68.3</v>
      </c>
      <c r="C29">
        <v>56.4</v>
      </c>
      <c r="D29">
        <v>8.1</v>
      </c>
      <c r="E29">
        <v>3.8</v>
      </c>
      <c r="F29">
        <v>197.3</v>
      </c>
      <c r="G29">
        <v>197.3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22.184999999999999</v>
      </c>
      <c r="N29">
        <v>6.4019999999999997E-3</v>
      </c>
      <c r="O29">
        <v>2.7700999999999998</v>
      </c>
      <c r="P29">
        <v>22.202000000000002</v>
      </c>
      <c r="Q29">
        <v>6.4019999999999997E-3</v>
      </c>
      <c r="R29">
        <v>2.77</v>
      </c>
      <c r="S29">
        <v>22.167999999999999</v>
      </c>
      <c r="T29">
        <v>6.4019999999999997E-3</v>
      </c>
    </row>
    <row r="30" spans="1:20" customFormat="false">
      <c r="A30">
        <v>150</v>
      </c>
      <c r="B30">
        <v>1206.5</v>
      </c>
      <c r="C30">
        <v>999.2</v>
      </c>
      <c r="D30">
        <v>141.1</v>
      </c>
      <c r="E30">
        <v>66.2</v>
      </c>
      <c r="F30">
        <v>4518.3</v>
      </c>
      <c r="G30">
        <v>3779</v>
      </c>
      <c r="H30">
        <v>739.4</v>
      </c>
      <c r="I30">
        <v>4376.3</v>
      </c>
      <c r="J30">
        <v>3637.1</v>
      </c>
      <c r="K30">
        <v>739.2</v>
      </c>
      <c r="L30">
        <v>3.63</v>
      </c>
      <c r="M30">
        <v>22.216000000000001</v>
      </c>
      <c r="N30">
        <v>8.2100000000000003E-3</v>
      </c>
      <c r="O30">
        <v>3.6295000000000002</v>
      </c>
      <c r="P30">
        <v>22.234999999999999</v>
      </c>
      <c r="Q30">
        <v>8.2120000000000005E-3</v>
      </c>
      <c r="R30">
        <v>3.6259999999999999</v>
      </c>
      <c r="S30">
        <v>22.196999999999999</v>
      </c>
      <c r="T30">
        <v>8.2089999999999993E-3</v>
      </c>
    </row>
    <row r="31" spans="1:20" customFormat="false">
      <c r="A31">
        <v>160</v>
      </c>
      <c r="B31">
        <v>1138.9000000000001</v>
      </c>
      <c r="C31">
        <v>949.1</v>
      </c>
      <c r="D31">
        <v>129.19999999999999</v>
      </c>
      <c r="E31">
        <v>60.7</v>
      </c>
      <c r="F31">
        <v>4499.8999999999996</v>
      </c>
      <c r="G31">
        <v>3760.8</v>
      </c>
      <c r="H31">
        <v>739.1</v>
      </c>
      <c r="I31">
        <v>4371.1000000000004</v>
      </c>
      <c r="J31">
        <v>3631.9</v>
      </c>
      <c r="K31">
        <v>739.2</v>
      </c>
      <c r="L31">
        <v>3.84</v>
      </c>
      <c r="M31">
        <v>26.713999999999999</v>
      </c>
      <c r="N31">
        <v>9.946E-3</v>
      </c>
      <c r="O31">
        <v>3.8380000000000001</v>
      </c>
      <c r="P31">
        <v>26.734999999999999</v>
      </c>
      <c r="Q31">
        <v>9.9480000000000002E-3</v>
      </c>
      <c r="R31">
        <v>3.8370000000000002</v>
      </c>
      <c r="S31">
        <v>26.693000000000001</v>
      </c>
      <c r="T31">
        <v>9.9439999999999997E-3</v>
      </c>
    </row>
    <row r="32" spans="1:20" customFormat="false">
      <c r="A32">
        <v>165</v>
      </c>
      <c r="B32">
        <v>1499.6</v>
      </c>
      <c r="C32">
        <v>1280.2</v>
      </c>
      <c r="D32">
        <v>149.30000000000001</v>
      </c>
      <c r="E32">
        <v>70.099999999999994</v>
      </c>
      <c r="F32">
        <v>4537.8999999999996</v>
      </c>
      <c r="G32">
        <v>3798.6</v>
      </c>
      <c r="H32">
        <v>739.3</v>
      </c>
      <c r="I32">
        <v>4387.8999999999996</v>
      </c>
      <c r="J32">
        <v>3648.7</v>
      </c>
      <c r="K32">
        <v>739.2</v>
      </c>
      <c r="L32">
        <v>2.93</v>
      </c>
      <c r="M32">
        <v>23.317</v>
      </c>
      <c r="N32">
        <v>9.2079999999999992E-3</v>
      </c>
      <c r="O32">
        <v>2.9268999999999998</v>
      </c>
      <c r="P32">
        <v>23.335000000000001</v>
      </c>
      <c r="Q32">
        <v>9.2099999999999994E-3</v>
      </c>
      <c r="R32">
        <v>2.9260000000000002</v>
      </c>
      <c r="S32">
        <v>23.298999999999999</v>
      </c>
      <c r="T32">
        <v>9.2069999999999999E-3</v>
      </c>
    </row>
    <row r="33" spans="1:20" customFormat="false">
      <c r="A33">
        <v>170</v>
      </c>
      <c r="B33">
        <v>637.79999999999995</v>
      </c>
      <c r="C33">
        <v>530.1</v>
      </c>
      <c r="D33">
        <v>73.2</v>
      </c>
      <c r="E33">
        <v>34.4</v>
      </c>
      <c r="F33">
        <v>2232.5</v>
      </c>
      <c r="G33">
        <v>1493.1</v>
      </c>
      <c r="H33">
        <v>739.4</v>
      </c>
      <c r="I33">
        <v>2158.6999999999998</v>
      </c>
      <c r="J33">
        <v>1419.5</v>
      </c>
      <c r="K33">
        <v>739.2</v>
      </c>
      <c r="L33">
        <v>3.39</v>
      </c>
      <c r="M33">
        <v>22.199000000000002</v>
      </c>
      <c r="N33">
        <v>1.0451E-2</v>
      </c>
      <c r="O33">
        <v>3.3858999999999999</v>
      </c>
      <c r="P33">
        <v>22.213999999999999</v>
      </c>
      <c r="Q33">
        <v>1.0454E-2</v>
      </c>
      <c r="R33">
        <v>3.3849999999999998</v>
      </c>
      <c r="S33">
        <v>22.184999999999999</v>
      </c>
      <c r="T33">
        <v>1.0448000000000001E-2</v>
      </c>
    </row>
    <row r="34" spans="1:20" customFormat="false">
      <c r="A34">
        <v>180</v>
      </c>
      <c r="B34">
        <v>1081.9000000000001</v>
      </c>
      <c r="C34">
        <v>907.7</v>
      </c>
      <c r="D34">
        <v>118.5</v>
      </c>
      <c r="E34">
        <v>55.7</v>
      </c>
      <c r="F34">
        <v>4493.8</v>
      </c>
      <c r="G34">
        <v>1537.7</v>
      </c>
      <c r="H34">
        <v>2956.1</v>
      </c>
      <c r="I34">
        <v>4376.3</v>
      </c>
      <c r="J34">
        <v>1419.5</v>
      </c>
      <c r="K34">
        <v>2956.8</v>
      </c>
      <c r="L34">
        <v>4.04</v>
      </c>
      <c r="M34">
        <v>22.204999999999998</v>
      </c>
      <c r="N34">
        <v>1.6230000000000001E-2</v>
      </c>
      <c r="O34">
        <v>4.0442</v>
      </c>
      <c r="P34">
        <v>22.213999999999999</v>
      </c>
      <c r="Q34">
        <v>1.6237000000000001E-2</v>
      </c>
      <c r="R34">
        <v>4.0439999999999996</v>
      </c>
      <c r="S34">
        <v>22.196000000000002</v>
      </c>
      <c r="T34">
        <v>1.6222E-2</v>
      </c>
    </row>
    <row r="35" spans="1:20" customFormat="false">
      <c r="A35">
        <v>185</v>
      </c>
      <c r="B35">
        <v>1542.9</v>
      </c>
      <c r="C35">
        <v>1338.2</v>
      </c>
      <c r="D35">
        <v>139.30000000000001</v>
      </c>
      <c r="E35">
        <v>65.400000000000006</v>
      </c>
      <c r="F35">
        <v>4533.8999999999996</v>
      </c>
      <c r="G35">
        <v>1577.7</v>
      </c>
      <c r="H35">
        <v>2956.2</v>
      </c>
      <c r="I35">
        <v>4395.5</v>
      </c>
      <c r="J35">
        <v>1438.7</v>
      </c>
      <c r="K35">
        <v>2956.8</v>
      </c>
      <c r="L35">
        <v>2.85</v>
      </c>
      <c r="M35">
        <v>22.206</v>
      </c>
      <c r="N35">
        <v>1.6059E-2</v>
      </c>
      <c r="O35">
        <v>2.8485</v>
      </c>
      <c r="P35">
        <v>22.213999999999999</v>
      </c>
      <c r="Q35">
        <v>1.6064999999999999E-2</v>
      </c>
      <c r="R35">
        <v>2.8479999999999999</v>
      </c>
      <c r="S35">
        <v>22.198</v>
      </c>
      <c r="T35">
        <v>1.6052E-2</v>
      </c>
    </row>
    <row r="36" spans="1:20" customFormat="false">
      <c r="A36">
        <v>190</v>
      </c>
      <c r="B36">
        <v>164.2</v>
      </c>
      <c r="C36">
        <v>137.69999999999999</v>
      </c>
      <c r="D36">
        <v>18</v>
      </c>
      <c r="E36">
        <v>8.5</v>
      </c>
      <c r="F36">
        <v>577.70000000000005</v>
      </c>
      <c r="G36">
        <v>207.9</v>
      </c>
      <c r="H36">
        <v>369.8</v>
      </c>
      <c r="I36">
        <v>559.29999999999995</v>
      </c>
      <c r="J36">
        <v>189.7</v>
      </c>
      <c r="K36">
        <v>369.6</v>
      </c>
      <c r="L36">
        <v>3.41</v>
      </c>
      <c r="M36">
        <v>22.193999999999999</v>
      </c>
      <c r="N36">
        <v>1.5890999999999999E-2</v>
      </c>
      <c r="O36">
        <v>3.4087000000000001</v>
      </c>
      <c r="P36">
        <v>22.202000000000002</v>
      </c>
      <c r="Q36">
        <v>1.5897000000000001E-2</v>
      </c>
      <c r="R36">
        <v>3.4089999999999998</v>
      </c>
      <c r="S36">
        <v>22.186</v>
      </c>
      <c r="T36">
        <v>1.5885E-2</v>
      </c>
    </row>
    <row r="37" spans="1:20" customFormat="false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22.195</v>
      </c>
      <c r="N37">
        <v>1.5439E-2</v>
      </c>
      <c r="O37">
        <v>2.3142999999999998</v>
      </c>
      <c r="P37">
        <v>22.202000000000002</v>
      </c>
      <c r="Q37">
        <v>1.5443999999999999E-2</v>
      </c>
      <c r="R37">
        <v>2.3140000000000001</v>
      </c>
      <c r="S37">
        <v>22.187999999999999</v>
      </c>
      <c r="T37">
        <v>1.5434E-2</v>
      </c>
    </row>
    <row r="38" spans="1:20" customFormat="false">
      <c r="A38">
        <v>200</v>
      </c>
      <c r="B38">
        <v>1477.1</v>
      </c>
      <c r="C38">
        <v>1250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26.713000000000001</v>
      </c>
      <c r="N38">
        <v>1.1098999999999999E-2</v>
      </c>
      <c r="O38">
        <v>3.6173000000000002</v>
      </c>
      <c r="P38">
        <v>26.713000000000001</v>
      </c>
      <c r="Q38">
        <v>1.1098999999999999E-2</v>
      </c>
      <c r="R38">
        <v>3.617</v>
      </c>
      <c r="S38">
        <v>26.713000000000001</v>
      </c>
      <c r="T38">
        <v>1.1098999999999999E-2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4" enableFormatConditionsCalculation="false">
    <pageSetUpPr fitToPage="1"/>
  </sheetPr>
  <dimension ref="A1:D44"/>
  <sheetViews>
    <sheetView workbookViewId="0">
      <selection activeCell="A28" sqref="A28"/>
    </sheetView>
  </sheetViews>
  <sheetFormatPr baseColWidth="10" defaultColWidth="8.7109375" defaultRowHeight="15"/>
  <cols>
    <col min="1" max="1" width="74.7109375" style="469" customWidth="1"/>
    <col min="2" max="2" width="61.7109375" customWidth="1"/>
  </cols>
  <sheetData>
    <row r="1" spans="1:1" customFormat="false">
      <c r="A1"/>
    </row>
    <row r="5" spans="1:2" customFormat="false" ht="21">
      <c r="A5" s="546" t="s">
        <v>875</v>
      </c>
      <c r="B5" s="462" t="s">
        <v>697</v>
      </c>
    </row>
    <row r="6" spans="1:2" customFormat="false" ht="15" customHeight="1">
      <c r="A6" s="547" t="str">
        <f>IF(B21="Comparison","","Informative Annex B16, Section B16.5.1")</f>
        <v>Informative Annex B16, Section B16.5.1</v>
      </c>
      <c r="B6" s="502" t="s">
        <v>789</v>
      </c>
    </row>
    <row r="7" spans="1:2" customFormat="false" ht="15" customHeight="1">
      <c r="A7" s="547"/>
      <c r="B7" s="502" t="s">
        <v>795</v>
      </c>
    </row>
    <row r="8" spans="1:2" customFormat="false" ht="16">
      <c r="A8" s="472" t="str">
        <f>IF(B21="Comparison","Test Results Comparison","Example Results")</f>
        <v>Example Results</v>
      </c>
      <c r="B8" s="502" t="s">
        <v>696</v>
      </c>
    </row>
    <row r="9" spans="1:2" customFormat="false" ht="16">
      <c r="A9" s="472" t="s">
        <v>269</v>
      </c>
      <c r="B9" s="502" t="s">
        <v>808</v>
      </c>
    </row>
    <row r="10" spans="1:2" customFormat="false" ht="16">
      <c r="A10" s="472" t="s">
        <v>384</v>
      </c>
      <c r="B10" t="s">
        <v>849</v>
      </c>
    </row>
    <row r="11" spans="2:2" customFormat="false">
      <c r="B11" t="s">
        <v>850</v>
      </c>
    </row>
    <row r="12" spans="2:2" customFormat="false">
      <c r="B12" t="s">
        <v>851</v>
      </c>
    </row>
    <row r="13" spans="1:2" customFormat="false">
      <c r="A13" s="513" t="str">
        <f>IF(B21="Comparison","Results for "&amp;YourData!$F$2,"")</f>
        <v/>
      </c>
      <c r="B13" s="502" t="s">
        <v>809</v>
      </c>
    </row>
    <row r="14" spans="1:1" customFormat="false">
      <c r="A14" s="513" t="str">
        <f>IF(B21="Comparison","("&amp;YourData!$J$4&amp;")","")</f>
        <v/>
      </c>
    </row>
    <row r="15" spans="1:2" customFormat="false">
      <c r="A15" s="513" t="str">
        <f>IF(B21="Comparison","vs.","")</f>
        <v/>
      </c>
      <c r="B15" s="474" t="s">
        <v>797</v>
      </c>
    </row>
    <row r="16" spans="1:2" customFormat="false">
      <c r="A16" s="513" t="str">
        <f>IF(B21="Comparison","Informative Annex B16, Section B16.5.1 Example Results","")</f>
        <v/>
      </c>
      <c r="B16" s="474" t="s">
        <v>811</v>
      </c>
    </row>
    <row r="17" spans="1:2" customFormat="false">
      <c r="A17" s="513"/>
      <c r="B17" s="474" t="s">
        <v>852</v>
      </c>
    </row>
    <row r="18" spans="1:1" customFormat="false">
      <c r="A18" s="513"/>
    </row>
    <row r="19" spans="1:1" customFormat="false">
      <c r="A19" s="513" t="str">
        <f>IF(B21="Comparison","Prepared By","")</f>
        <v/>
      </c>
    </row>
    <row r="20" spans="1:2" customFormat="false">
      <c r="A20" s="513" t="str">
        <f>IF(B21="Comparison",IF(YourData!F7="","",YourData!F7),"")</f>
        <v/>
      </c>
      <c r="B20" s="469" t="s">
        <v>687</v>
      </c>
    </row>
    <row r="21" spans="1:2" customFormat="false">
      <c r="A21" s="513" t="str">
        <f>IF(B21="Comparison","("&amp;YourData!$J$8&amp;")","")</f>
        <v/>
      </c>
      <c r="B21" s="469" t="s">
        <v>868</v>
      </c>
    </row>
    <row r="22" spans="1:1" customFormat="false">
      <c r="A22" s="513"/>
    </row>
    <row r="23" spans="1:4" customFormat="false">
      <c r="A23" s="513" t="str">
        <f>IF(B21="Comparison","Results Developed","")</f>
        <v/>
      </c>
      <c r="D23" s="551"/>
    </row>
    <row r="24" spans="1:4" customFormat="false">
      <c r="A24" s="513" t="str">
        <f>IF(B21="Comparison",TEXT(YourData!$J$5,"DD-MMM-YYYY"),"")</f>
        <v/>
      </c>
      <c r="D24" s="551"/>
    </row>
    <row r="27" spans="1:2" customFormat="false">
      <c r="A27"/>
      <c r="B27" s="474"/>
    </row>
    <row r="28" spans="1:1" customFormat="false">
      <c r="A28"/>
    </row>
    <row r="29" spans="1:2" customFormat="false">
      <c r="A29"/>
      <c r="B29" s="474"/>
    </row>
    <row r="30" spans="1:4" customFormat="false" ht="29.25" customHeight="1">
      <c r="A30"/>
      <c r="B30" s="552"/>
      <c r="D30" s="549"/>
    </row>
    <row r="31" spans="1:2" customFormat="false">
      <c r="A31"/>
      <c r="B31" s="474"/>
    </row>
    <row r="32" spans="1:4" customFormat="false" ht="30" customHeight="1">
      <c r="A32"/>
      <c r="B32" s="552"/>
      <c r="D32" s="549"/>
    </row>
    <row r="33" spans="2:2" customFormat="false">
      <c r="B33" s="474" t="s">
        <v>802</v>
      </c>
    </row>
    <row r="34" spans="2:2" customFormat="false">
      <c r="B34" s="552" t="str">
        <f>IF(B21="Comparison",'Title Page'!$A$5&amp;" "&amp;'Title Page'!$A$8&amp;" "&amp;'Title Page'!$A$9&amp;" "&amp;'Title Page'!$A$10,'Title Page'!$A$5&amp;", "&amp;'Title Page'!$A$6)</f>
        <v>ASHRAE Standard 140-2014, Informative Annex B16, Section B16.5.1</v>
      </c>
    </row>
    <row r="35" spans="2:4" customFormat="false">
      <c r="B35" s="474" t="s">
        <v>814</v>
      </c>
      <c r="D35" s="550"/>
    </row>
    <row r="36" spans="2:2" customFormat="false">
      <c r="B36" s="552" t="str">
        <f>IF('Title Page'!$B$21="Example",'Title Page'!$A$8&amp;" "&amp;'Title Page'!$A$9&amp;" "&amp;'Title Page'!$A$10,  YourData!$F$2&amp;" "&amp;'Title Page'!$A$14 &amp;" "&amp; 'Title Page'!$A$15&amp;" "&amp;"Annex B16, Section B16.5.1 Example Results"  )</f>
        <v>Example Results for Section 5.3 - HVAC Equipment Performance Tests CE100-CE200</v>
      </c>
    </row>
    <row r="37" spans="2:2" customFormat="false">
      <c r="B37" s="474" t="s">
        <v>813</v>
      </c>
    </row>
    <row r="38" spans="2:2" customFormat="false">
      <c r="B38" s="552" t="str">
        <f>IF('Title Page'!$B$21="Example","", "By "&amp;'Title Page'!$A$20&amp;" "&amp;'Title Page'!$A$21&amp;", "&amp;'Title Page'!$A$24)</f>
        <v/>
      </c>
    </row>
    <row r="39" spans="2:2" customFormat="false">
      <c r="B39" s="474" t="s">
        <v>274</v>
      </c>
    </row>
    <row r="40" spans="2:2" customFormat="false" ht="48" customHeight="1">
      <c r="B40" s="475" t="str">
        <f>$B$34&amp;"
"&amp;$B$36 &amp; IF(B38="","", (", b" &amp; MID($B$38,2,200)))</f>
        <v>ASHRAE Standard 140-2014, Informative Annex B16, Section B16.5.1_x000D_Example Results for Section 5.3 - HVAC Equipment Performance Tests CE100-CE200</v>
      </c>
    </row>
    <row r="44" spans="2:2" customFormat="false">
      <c r="B44" s="548"/>
    </row>
  </sheetData>
  <phoneticPr fontId="0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5" enableFormatConditionsCalculation="false">
    <pageSetUpPr fitToPage="1"/>
  </sheetPr>
  <dimension ref="A1:D50"/>
  <sheetViews>
    <sheetView workbookViewId="0">
      <selection activeCell="A22" sqref="A22"/>
    </sheetView>
  </sheetViews>
  <sheetFormatPr baseColWidth="10" defaultColWidth="8.7109375" defaultRowHeight="15"/>
  <cols>
    <col min="1" max="1" width="20.28515625" customWidth="1"/>
    <col min="2" max="2" width="24.7109375" customWidth="1"/>
    <col min="3" max="3" width="24.140625" customWidth="1"/>
    <col min="4" max="4" width="14.28515625" customWidth="1"/>
  </cols>
  <sheetData>
    <row r="1" spans="1:4" customFormat="false">
      <c r="A1" s="481" t="str">
        <f>'Title Page'!$A$5</f>
        <v>ASHRAE Standard 140-2014</v>
      </c>
      <c r="B1" s="481"/>
      <c r="C1" s="482"/>
      <c r="D1" s="482"/>
    </row>
    <row r="2" spans="1:4" customFormat="false">
      <c r="A2" s="481" t="s">
        <v>792</v>
      </c>
      <c r="B2" s="481"/>
      <c r="C2" s="482"/>
      <c r="D2" s="482"/>
    </row>
    <row r="3" spans="1:4" customFormat="false">
      <c r="A3" s="481" t="s">
        <v>279</v>
      </c>
      <c r="B3" s="481"/>
      <c r="C3" s="482"/>
      <c r="D3" s="482"/>
    </row>
    <row r="4" spans="1:4" customFormat="false">
      <c r="A4" s="481" t="str">
        <f>'Title Page'!$A$10</f>
        <v>Section 5.3 - HVAC Equipment Performance Tests CE100-CE200</v>
      </c>
      <c r="B4" s="481"/>
      <c r="C4" s="482"/>
      <c r="D4" s="482"/>
    </row>
    <row r="6" spans="1:3" customFormat="false">
      <c r="A6" s="515" t="s">
        <v>859</v>
      </c>
      <c r="B6" s="454"/>
      <c r="C6" s="454"/>
    </row>
    <row r="7" spans="1:3" customFormat="false">
      <c r="A7" s="515" t="s">
        <v>860</v>
      </c>
      <c r="B7" s="454"/>
      <c r="C7" s="454"/>
    </row>
    <row r="8" spans="1:3" customFormat="false">
      <c r="A8" s="515" t="s">
        <v>861</v>
      </c>
      <c r="B8" s="454"/>
      <c r="C8" s="454"/>
    </row>
    <row r="9" spans="1:3" customFormat="false">
      <c r="A9" s="454"/>
      <c r="B9" s="454"/>
      <c r="C9" s="454"/>
    </row>
    <row r="10" spans="1:3" customFormat="false">
      <c r="A10" s="515" t="s">
        <v>865</v>
      </c>
      <c r="B10" s="454"/>
      <c r="C10" s="454"/>
    </row>
    <row r="11" spans="1:3" customFormat="false">
      <c r="A11" s="515" t="s">
        <v>864</v>
      </c>
      <c r="B11" s="454"/>
      <c r="C11" s="454"/>
    </row>
    <row r="12" spans="1:1" customFormat="false">
      <c r="A12" s="454"/>
    </row>
    <row r="13" spans="1:1" customFormat="false">
      <c r="A13" s="515" t="s">
        <v>863</v>
      </c>
    </row>
    <row r="14" spans="1:1" customFormat="false">
      <c r="A14" s="515" t="s">
        <v>862</v>
      </c>
    </row>
    <row r="15" spans="1:1" customFormat="false">
      <c r="A15" s="454"/>
    </row>
    <row r="16" spans="1:1" customFormat="false">
      <c r="A16" s="515" t="s">
        <v>867</v>
      </c>
    </row>
    <row r="17" spans="1:1" customFormat="false">
      <c r="A17" s="515" t="s">
        <v>866</v>
      </c>
    </row>
    <row r="18" spans="1:1" customFormat="false">
      <c r="A18" s="454"/>
    </row>
    <row r="19" spans="1:1" customFormat="false">
      <c r="A19" s="515" t="s">
        <v>793</v>
      </c>
    </row>
    <row r="20" spans="1:1" customFormat="false">
      <c r="A20" s="454"/>
    </row>
    <row r="21" spans="1:4" customFormat="false">
      <c r="A21" s="481" t="s">
        <v>278</v>
      </c>
      <c r="B21" s="481"/>
      <c r="C21" s="482"/>
      <c r="D21" s="482"/>
    </row>
    <row r="22" spans="1:4" customFormat="false">
      <c r="A22" s="481" t="s">
        <v>812</v>
      </c>
      <c r="B22" s="481"/>
      <c r="C22" s="482"/>
      <c r="D22" s="482"/>
    </row>
    <row r="23" spans="1:4" ht="16" thickBot="1"/>
    <row r="24" spans="1:4" customFormat="false" ht="17" thickTop="1" thickBot="1">
      <c r="A24" s="476" t="s">
        <v>301</v>
      </c>
      <c r="B24" s="477" t="s">
        <v>277</v>
      </c>
      <c r="C24" s="478" t="s">
        <v>302</v>
      </c>
      <c r="D24" s="479" t="s">
        <v>300</v>
      </c>
    </row>
    <row r="25" spans="1:4" s="551" customFormat="1" ht="26" thickTop="1">
      <c r="A25" s="561" t="s">
        <v>280</v>
      </c>
      <c r="B25" s="562" t="s">
        <v>281</v>
      </c>
      <c r="C25" s="563" t="s">
        <v>282</v>
      </c>
      <c r="D25" s="564" t="s">
        <v>49</v>
      </c>
    </row>
    <row r="26" spans="1:4" s="551" customFormat="1" ht="25">
      <c r="A26" s="565" t="s">
        <v>283</v>
      </c>
      <c r="B26" s="566" t="s">
        <v>282</v>
      </c>
      <c r="C26" s="567" t="s">
        <v>282</v>
      </c>
      <c r="D26" s="564" t="s">
        <v>50</v>
      </c>
    </row>
    <row r="27" spans="1:4" s="551" customFormat="1" ht="25">
      <c r="A27" s="565" t="s">
        <v>284</v>
      </c>
      <c r="B27" s="566" t="s">
        <v>285</v>
      </c>
      <c r="C27" s="567" t="s">
        <v>286</v>
      </c>
      <c r="D27" s="564" t="s">
        <v>161</v>
      </c>
    </row>
    <row r="28" spans="1:4" s="551" customFormat="1">
      <c r="A28" s="565" t="s">
        <v>287</v>
      </c>
      <c r="B28" s="566" t="s">
        <v>288</v>
      </c>
      <c r="C28" s="567" t="s">
        <v>289</v>
      </c>
      <c r="D28" s="564" t="s">
        <v>41</v>
      </c>
    </row>
    <row r="29" spans="1:4" s="551" customFormat="1">
      <c r="A29" s="565" t="s">
        <v>290</v>
      </c>
      <c r="B29" s="566" t="s">
        <v>289</v>
      </c>
      <c r="C29" s="567" t="s">
        <v>289</v>
      </c>
      <c r="D29" s="564" t="s">
        <v>153</v>
      </c>
    </row>
    <row r="30" spans="1:4" s="551" customFormat="1" ht="25">
      <c r="A30" s="565" t="s">
        <v>291</v>
      </c>
      <c r="B30" s="566" t="s">
        <v>312</v>
      </c>
      <c r="C30" s="567" t="s">
        <v>386</v>
      </c>
      <c r="D30" s="568" t="s">
        <v>857</v>
      </c>
    </row>
    <row r="31" spans="1:4" s="551" customFormat="1" ht="25">
      <c r="A31" s="565" t="s">
        <v>292</v>
      </c>
      <c r="B31" s="566" t="s">
        <v>313</v>
      </c>
      <c r="C31" s="567" t="s">
        <v>385</v>
      </c>
      <c r="D31" s="568" t="s">
        <v>858</v>
      </c>
    </row>
    <row r="32" spans="1:4" s="551" customFormat="1" ht="25">
      <c r="A32" s="565" t="s">
        <v>293</v>
      </c>
      <c r="B32" s="566" t="s">
        <v>314</v>
      </c>
      <c r="C32" s="567" t="s">
        <v>294</v>
      </c>
      <c r="D32" s="569" t="s">
        <v>388</v>
      </c>
    </row>
    <row r="33" spans="1:4" s="551" customFormat="1" ht="37">
      <c r="A33" s="565" t="s">
        <v>295</v>
      </c>
      <c r="B33" s="566" t="s">
        <v>296</v>
      </c>
      <c r="C33" s="567" t="s">
        <v>286</v>
      </c>
      <c r="D33" s="569" t="s">
        <v>298</v>
      </c>
    </row>
    <row r="34" spans="1:4" s="551" customFormat="1" ht="38" thickBot="1">
      <c r="A34" s="570" t="s">
        <v>297</v>
      </c>
      <c r="B34" s="571" t="s">
        <v>296</v>
      </c>
      <c r="C34" s="572" t="s">
        <v>286</v>
      </c>
      <c r="D34" s="573" t="s">
        <v>299</v>
      </c>
    </row>
    <row r="35" spans="1:3" customFormat="false" ht="16" thickTop="1">
      <c r="A35" s="454"/>
      <c r="B35" s="454"/>
      <c r="C35" s="454"/>
    </row>
    <row r="36" spans="1:3" customFormat="false">
      <c r="A36" s="560" t="s">
        <v>856</v>
      </c>
      <c r="B36" s="454"/>
      <c r="C36" s="454"/>
    </row>
    <row r="37" spans="1:3" customFormat="false">
      <c r="A37" s="480" t="s">
        <v>303</v>
      </c>
      <c r="B37" s="454"/>
      <c r="C37" s="454"/>
    </row>
    <row r="38" spans="1:3" customFormat="false">
      <c r="A38" s="480" t="s">
        <v>304</v>
      </c>
      <c r="B38" s="454"/>
      <c r="C38" s="454"/>
    </row>
    <row r="39" spans="1:3" customFormat="false">
      <c r="A39" s="480" t="s">
        <v>305</v>
      </c>
      <c r="B39" s="454"/>
      <c r="C39" s="454"/>
    </row>
    <row r="40" spans="1:3" customFormat="false">
      <c r="A40" s="480" t="s">
        <v>306</v>
      </c>
      <c r="B40" s="454"/>
      <c r="C40" s="454"/>
    </row>
    <row r="41" spans="1:3" customFormat="false">
      <c r="A41" s="480" t="s">
        <v>307</v>
      </c>
      <c r="B41" s="454"/>
      <c r="C41" s="454"/>
    </row>
    <row r="42" spans="1:3" customFormat="false">
      <c r="A42" s="480" t="s">
        <v>308</v>
      </c>
      <c r="B42" s="454"/>
      <c r="C42" s="454"/>
    </row>
    <row r="43" spans="1:3" customFormat="false">
      <c r="A43" s="480" t="s">
        <v>309</v>
      </c>
      <c r="B43" s="454"/>
      <c r="C43" s="454"/>
    </row>
    <row r="44" spans="1:3" customFormat="false">
      <c r="A44" s="480" t="s">
        <v>310</v>
      </c>
      <c r="B44" s="454"/>
      <c r="C44" s="454"/>
    </row>
    <row r="45" spans="1:3" customFormat="false">
      <c r="A45" s="480" t="s">
        <v>311</v>
      </c>
      <c r="B45" s="454"/>
      <c r="C45" s="454"/>
    </row>
    <row r="46" spans="1:3" customFormat="false">
      <c r="A46" s="480" t="s">
        <v>315</v>
      </c>
      <c r="B46" s="454"/>
      <c r="C46" s="454"/>
    </row>
    <row r="47" spans="1:3" customFormat="false">
      <c r="A47" s="454" t="s">
        <v>316</v>
      </c>
      <c r="B47" s="454"/>
      <c r="C47" s="454"/>
    </row>
    <row r="48" spans="1:3" customFormat="false">
      <c r="A48" s="454"/>
      <c r="B48" s="454"/>
      <c r="C48" s="454"/>
    </row>
    <row r="49" spans="1:3" customFormat="false">
      <c r="A49" s="454"/>
      <c r="B49" s="454"/>
      <c r="C49" s="454"/>
    </row>
    <row r="50" spans="1:3" customFormat="false">
      <c r="A50" s="454"/>
      <c r="B50" s="454"/>
      <c r="C50" s="454"/>
    </row>
  </sheetData>
  <phoneticPr fontId="37" type="noConversion"/>
  <printOptions horizontalCentered="1"/>
  <pageMargins left="0.75" right="0.75" top="1" bottom="1" header="0.5" footer="0.5"/>
  <pageSetup scale="7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6" enableFormatConditionsCalculation="false">
    <pageSetUpPr fitToPage="1"/>
  </sheetPr>
  <dimension ref="A1:F25"/>
  <sheetViews>
    <sheetView workbookViewId="0">
      <selection activeCell="B22" sqref="B22"/>
    </sheetView>
  </sheetViews>
  <sheetFormatPr baseColWidth="10" defaultColWidth="8.7109375" defaultRowHeight="15"/>
  <cols>
    <col min="1" max="1" width="2.140625" customWidth="1"/>
    <col min="2" max="2" width="9.7109375" customWidth="1"/>
    <col min="3" max="3" width="42.28515625" customWidth="1"/>
    <col min="6" max="6" width="2.28515625" customWidth="1"/>
  </cols>
  <sheetData>
    <row r="1" spans="1:6" customFormat="false">
      <c r="A1" s="608" t="str">
        <f>IF('Title Page'!$B$21="Example",'Title Page'!$B$34,"ASHRAE Standard 140-2010 Section 5.3 - HVAC Equipment Performance Tests CE100-CE200")</f>
        <v>ASHRAE Standard 140-2014, Informative Annex B16, Section B16.5.1</v>
      </c>
      <c r="B1" s="608"/>
      <c r="C1" s="608"/>
      <c r="D1" s="608"/>
      <c r="E1" s="608"/>
      <c r="F1" s="608"/>
    </row>
    <row r="2" spans="2:5" customFormat="false">
      <c r="B2" s="608" t="str">
        <f>'Title Page'!$B$36</f>
        <v>Example Results for Section 5.3 - HVAC Equipment Performance Tests CE100-CE200</v>
      </c>
      <c r="C2" s="608"/>
      <c r="D2" s="608"/>
      <c r="E2" s="608"/>
    </row>
    <row r="3" spans="2:5" customFormat="false" ht="15" customHeight="1">
      <c r="B3" s="608" t="str">
        <f>'Title Page'!$B$38</f>
        <v/>
      </c>
      <c r="C3" s="608"/>
      <c r="D3" s="608"/>
      <c r="E3" s="608"/>
    </row>
    <row r="5" spans="2:5" customFormat="false" ht="15" customHeight="1">
      <c r="B5" s="609" t="s">
        <v>800</v>
      </c>
      <c r="C5" s="609"/>
      <c r="D5" s="609"/>
      <c r="E5" s="609"/>
    </row>
    <row r="6" spans="1:6" ht="16" thickBot="1"/>
    <row r="7" spans="2:5" customFormat="false" ht="17" thickTop="1" thickBot="1">
      <c r="B7" s="537" t="s">
        <v>698</v>
      </c>
      <c r="C7" s="538" t="s">
        <v>699</v>
      </c>
      <c r="D7" s="539" t="s">
        <v>701</v>
      </c>
      <c r="E7" s="540" t="s">
        <v>700</v>
      </c>
    </row>
    <row r="8" spans="2:5" customFormat="false" ht="16" thickTop="1">
      <c r="B8" s="525" t="s">
        <v>711</v>
      </c>
      <c r="C8" s="526" t="s">
        <v>151</v>
      </c>
      <c r="D8" s="527" t="s">
        <v>702</v>
      </c>
      <c r="E8" s="528" t="s">
        <v>803</v>
      </c>
    </row>
    <row r="9" spans="2:5" customFormat="false">
      <c r="B9" s="529" t="s">
        <v>714</v>
      </c>
      <c r="C9" s="530" t="s">
        <v>254</v>
      </c>
      <c r="D9" s="531" t="s">
        <v>703</v>
      </c>
      <c r="E9" s="532" t="s">
        <v>804</v>
      </c>
    </row>
    <row r="10" spans="2:5" customFormat="false">
      <c r="B10" s="529" t="s">
        <v>717</v>
      </c>
      <c r="C10" s="530" t="s">
        <v>165</v>
      </c>
      <c r="D10" s="531" t="s">
        <v>704</v>
      </c>
      <c r="E10" s="532" t="s">
        <v>818</v>
      </c>
    </row>
    <row r="11" spans="2:5" customFormat="false">
      <c r="B11" s="529" t="s">
        <v>720</v>
      </c>
      <c r="C11" s="530" t="s">
        <v>820</v>
      </c>
      <c r="D11" s="531" t="s">
        <v>704</v>
      </c>
      <c r="E11" s="532" t="s">
        <v>817</v>
      </c>
    </row>
    <row r="12" spans="2:5" customFormat="false">
      <c r="B12" s="529" t="s">
        <v>723</v>
      </c>
      <c r="C12" s="530" t="s">
        <v>166</v>
      </c>
      <c r="D12" s="531" t="s">
        <v>705</v>
      </c>
      <c r="E12" s="532" t="s">
        <v>818</v>
      </c>
    </row>
    <row r="13" spans="2:5" customFormat="false">
      <c r="B13" s="529" t="s">
        <v>726</v>
      </c>
      <c r="C13" s="530" t="s">
        <v>821</v>
      </c>
      <c r="D13" s="531" t="s">
        <v>705</v>
      </c>
      <c r="E13" s="532" t="s">
        <v>817</v>
      </c>
    </row>
    <row r="14" spans="2:5" customFormat="false">
      <c r="B14" s="529" t="s">
        <v>729</v>
      </c>
      <c r="C14" s="530" t="s">
        <v>175</v>
      </c>
      <c r="D14" s="531" t="s">
        <v>706</v>
      </c>
      <c r="E14" s="532" t="s">
        <v>805</v>
      </c>
    </row>
    <row r="15" spans="2:5" customFormat="false">
      <c r="B15" s="529" t="s">
        <v>732</v>
      </c>
      <c r="C15" s="530" t="s">
        <v>174</v>
      </c>
      <c r="D15" s="531" t="s">
        <v>707</v>
      </c>
      <c r="E15" s="532" t="s">
        <v>805</v>
      </c>
    </row>
    <row r="16" spans="2:5" customFormat="false">
      <c r="B16" s="529" t="s">
        <v>735</v>
      </c>
      <c r="C16" s="530" t="s">
        <v>172</v>
      </c>
      <c r="D16" s="531" t="s">
        <v>708</v>
      </c>
      <c r="E16" s="532" t="s">
        <v>806</v>
      </c>
    </row>
    <row r="17" spans="2:5" customFormat="false" ht="16" thickBot="1">
      <c r="B17" s="533" t="s">
        <v>738</v>
      </c>
      <c r="C17" s="534" t="s">
        <v>173</v>
      </c>
      <c r="D17" s="535" t="s">
        <v>708</v>
      </c>
      <c r="E17" s="536" t="s">
        <v>807</v>
      </c>
    </row>
    <row r="18" spans="1:6" ht="16" thickTop="1"/>
    <row r="25" spans="1:6" customFormat="false">
      <c r="A25" s="557"/>
      <c r="B25" s="557"/>
      <c r="C25" s="557"/>
      <c r="D25" s="557"/>
      <c r="E25" s="557"/>
      <c r="F25" s="557"/>
    </row>
  </sheetData>
  <mergeCells count="4">
    <mergeCell ref="B3:E3"/>
    <mergeCell ref="A1:F1"/>
    <mergeCell ref="B2:E2"/>
    <mergeCell ref="B5:E5"/>
  </mergeCells>
  <pageMargins left="0.6" right="0.45" top="0.75" bottom="0.75" header="0.3" footer="0.3"/>
  <pageSetup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codeName="Sheet7" enableFormatConditionsCalculation="false">
    <pageSetUpPr fitToPage="1"/>
  </sheetPr>
  <dimension ref="A1:F33"/>
  <sheetViews>
    <sheetView workbookViewId="0">
      <selection activeCell="B22" sqref="B22"/>
    </sheetView>
  </sheetViews>
  <sheetFormatPr baseColWidth="10" defaultColWidth="8.7109375" defaultRowHeight="15"/>
  <cols>
    <col min="1" max="1" width="0.28515625" customWidth="1"/>
    <col min="2" max="2" width="8.140625" customWidth="1"/>
    <col min="3" max="3" width="48.5703125" customWidth="1"/>
    <col min="4" max="4" width="16.7109375" customWidth="1"/>
    <col min="5" max="5" width="0.42578125" customWidth="1"/>
  </cols>
  <sheetData>
    <row r="1" spans="1:6" customFormat="false">
      <c r="A1" s="608" t="str">
        <f>IF('Title Page'!$B$21="Example",'Title Page'!$B$34,"ASHRAE Standard 140-2010 Section 5.3 - HVAC Equipment Performance Tests CE100-CE200")</f>
        <v>ASHRAE Standard 140-2014, Informative Annex B16, Section B16.5.1</v>
      </c>
      <c r="B1" s="608"/>
      <c r="C1" s="608"/>
      <c r="D1" s="608"/>
      <c r="E1" s="608"/>
      <c r="F1" s="554"/>
    </row>
    <row r="2" spans="1:5" customFormat="false">
      <c r="A2" s="608" t="str">
        <f>'Title Page'!$B$36</f>
        <v>Example Results for Section 5.3 - HVAC Equipment Performance Tests CE100-CE200</v>
      </c>
      <c r="B2" s="608"/>
      <c r="C2" s="608"/>
      <c r="D2" s="608"/>
      <c r="E2" s="608"/>
    </row>
    <row r="3" spans="1:5" customFormat="false" ht="17.25" customHeight="1">
      <c r="A3" s="608" t="str">
        <f>'Title Page'!$B$38</f>
        <v/>
      </c>
      <c r="B3" s="608"/>
      <c r="C3" s="608"/>
      <c r="D3" s="608"/>
      <c r="E3" s="608"/>
    </row>
    <row r="5" spans="2:4" customFormat="false" ht="17" thickBot="1">
      <c r="B5" s="610" t="s">
        <v>801</v>
      </c>
      <c r="C5" s="610"/>
      <c r="D5" s="610"/>
    </row>
    <row r="6" spans="1:6" ht="16" thickBot="1"/>
    <row r="7" spans="2:4" customFormat="false" ht="17" thickTop="1" thickBot="1">
      <c r="B7" s="537" t="s">
        <v>709</v>
      </c>
      <c r="C7" s="538" t="s">
        <v>710</v>
      </c>
      <c r="D7" s="540" t="s">
        <v>701</v>
      </c>
    </row>
    <row r="8" spans="2:4" customFormat="false" ht="16" thickTop="1">
      <c r="B8" s="543" t="s">
        <v>711</v>
      </c>
      <c r="C8" s="544" t="s">
        <v>712</v>
      </c>
      <c r="D8" s="545" t="s">
        <v>713</v>
      </c>
    </row>
    <row r="9" spans="2:4" customFormat="false">
      <c r="B9" s="529" t="s">
        <v>714</v>
      </c>
      <c r="C9" s="530" t="s">
        <v>715</v>
      </c>
      <c r="D9" s="541" t="s">
        <v>716</v>
      </c>
    </row>
    <row r="10" spans="2:4" customFormat="false">
      <c r="B10" s="529" t="s">
        <v>717</v>
      </c>
      <c r="C10" s="530" t="s">
        <v>718</v>
      </c>
      <c r="D10" s="541" t="s">
        <v>719</v>
      </c>
    </row>
    <row r="11" spans="2:4" customFormat="false">
      <c r="B11" s="529" t="s">
        <v>720</v>
      </c>
      <c r="C11" s="530" t="s">
        <v>721</v>
      </c>
      <c r="D11" s="541" t="s">
        <v>722</v>
      </c>
    </row>
    <row r="12" spans="2:4" customFormat="false">
      <c r="B12" s="529" t="s">
        <v>723</v>
      </c>
      <c r="C12" s="530" t="s">
        <v>724</v>
      </c>
      <c r="D12" s="541" t="s">
        <v>725</v>
      </c>
    </row>
    <row r="13" spans="2:4" customFormat="false">
      <c r="B13" s="529" t="s">
        <v>726</v>
      </c>
      <c r="C13" s="530" t="s">
        <v>727</v>
      </c>
      <c r="D13" s="541" t="s">
        <v>728</v>
      </c>
    </row>
    <row r="14" spans="2:4" customFormat="false">
      <c r="B14" s="529" t="s">
        <v>729</v>
      </c>
      <c r="C14" s="530" t="s">
        <v>730</v>
      </c>
      <c r="D14" s="541" t="s">
        <v>731</v>
      </c>
    </row>
    <row r="15" spans="2:4" customFormat="false">
      <c r="B15" s="529" t="s">
        <v>732</v>
      </c>
      <c r="C15" s="530" t="s">
        <v>733</v>
      </c>
      <c r="D15" s="541" t="s">
        <v>734</v>
      </c>
    </row>
    <row r="16" spans="2:4" customFormat="false">
      <c r="B16" s="529" t="s">
        <v>735</v>
      </c>
      <c r="C16" s="530" t="s">
        <v>736</v>
      </c>
      <c r="D16" s="541" t="s">
        <v>737</v>
      </c>
    </row>
    <row r="17" spans="2:4" customFormat="false">
      <c r="B17" s="529" t="s">
        <v>738</v>
      </c>
      <c r="C17" s="530" t="s">
        <v>739</v>
      </c>
      <c r="D17" s="541" t="s">
        <v>740</v>
      </c>
    </row>
    <row r="18" spans="2:4" customFormat="false">
      <c r="B18" s="529" t="s">
        <v>741</v>
      </c>
      <c r="C18" s="530" t="s">
        <v>742</v>
      </c>
      <c r="D18" s="541" t="s">
        <v>743</v>
      </c>
    </row>
    <row r="19" spans="2:4" customFormat="false">
      <c r="B19" s="529" t="s">
        <v>744</v>
      </c>
      <c r="C19" s="530" t="s">
        <v>745</v>
      </c>
      <c r="D19" s="541" t="s">
        <v>746</v>
      </c>
    </row>
    <row r="20" spans="2:4" customFormat="false">
      <c r="B20" s="529" t="s">
        <v>747</v>
      </c>
      <c r="C20" s="530" t="s">
        <v>748</v>
      </c>
      <c r="D20" s="541" t="s">
        <v>749</v>
      </c>
    </row>
    <row r="21" spans="2:4" customFormat="false">
      <c r="B21" s="529" t="s">
        <v>750</v>
      </c>
      <c r="C21" s="530" t="s">
        <v>751</v>
      </c>
      <c r="D21" s="541" t="s">
        <v>752</v>
      </c>
    </row>
    <row r="22" spans="2:4" customFormat="false">
      <c r="B22" s="529" t="s">
        <v>753</v>
      </c>
      <c r="C22" s="530" t="s">
        <v>754</v>
      </c>
      <c r="D22" s="541" t="s">
        <v>755</v>
      </c>
    </row>
    <row r="23" spans="2:4" customFormat="false">
      <c r="B23" s="529" t="s">
        <v>756</v>
      </c>
      <c r="C23" s="530" t="s">
        <v>757</v>
      </c>
      <c r="D23" s="541" t="s">
        <v>758</v>
      </c>
    </row>
    <row r="24" spans="2:4" customFormat="false">
      <c r="B24" s="529" t="s">
        <v>759</v>
      </c>
      <c r="C24" s="530" t="s">
        <v>760</v>
      </c>
      <c r="D24" s="541" t="s">
        <v>761</v>
      </c>
    </row>
    <row r="25" spans="2:4" customFormat="false">
      <c r="B25" s="529" t="s">
        <v>762</v>
      </c>
      <c r="C25" s="530" t="s">
        <v>763</v>
      </c>
      <c r="D25" s="541" t="s">
        <v>764</v>
      </c>
    </row>
    <row r="26" spans="2:4" customFormat="false">
      <c r="B26" s="529" t="s">
        <v>765</v>
      </c>
      <c r="C26" s="530" t="s">
        <v>766</v>
      </c>
      <c r="D26" s="541" t="s">
        <v>767</v>
      </c>
    </row>
    <row r="27" spans="2:4" customFormat="false">
      <c r="B27" s="529" t="s">
        <v>768</v>
      </c>
      <c r="C27" s="530" t="s">
        <v>769</v>
      </c>
      <c r="D27" s="541" t="s">
        <v>770</v>
      </c>
    </row>
    <row r="28" spans="2:4" customFormat="false">
      <c r="B28" s="529" t="s">
        <v>771</v>
      </c>
      <c r="C28" s="530" t="s">
        <v>772</v>
      </c>
      <c r="D28" s="541" t="s">
        <v>773</v>
      </c>
    </row>
    <row r="29" spans="2:4" customFormat="false">
      <c r="B29" s="529" t="s">
        <v>774</v>
      </c>
      <c r="C29" s="530" t="s">
        <v>775</v>
      </c>
      <c r="D29" s="541" t="s">
        <v>776</v>
      </c>
    </row>
    <row r="30" spans="2:4" customFormat="false">
      <c r="B30" s="529" t="s">
        <v>777</v>
      </c>
      <c r="C30" s="530" t="s">
        <v>778</v>
      </c>
      <c r="D30" s="541" t="s">
        <v>779</v>
      </c>
    </row>
    <row r="31" spans="2:4" customFormat="false">
      <c r="B31" s="529" t="s">
        <v>780</v>
      </c>
      <c r="C31" s="530" t="s">
        <v>781</v>
      </c>
      <c r="D31" s="541" t="s">
        <v>782</v>
      </c>
    </row>
    <row r="32" spans="2:4" customFormat="false">
      <c r="B32" s="529" t="s">
        <v>783</v>
      </c>
      <c r="C32" s="530" t="s">
        <v>784</v>
      </c>
      <c r="D32" s="541" t="s">
        <v>785</v>
      </c>
    </row>
    <row r="33" spans="2:4" customFormat="false" ht="16" thickBot="1">
      <c r="B33" s="533" t="s">
        <v>786</v>
      </c>
      <c r="C33" s="534" t="s">
        <v>787</v>
      </c>
      <c r="D33" s="542" t="s">
        <v>788</v>
      </c>
    </row>
    <row r="34" spans="2:4" ht="16" thickTop="1"/>
  </sheetData>
  <mergeCells count="4">
    <mergeCell ref="B5:D5"/>
    <mergeCell ref="A1:E1"/>
    <mergeCell ref="A2:E2"/>
    <mergeCell ref="A3:E3"/>
  </mergeCells>
  <pageMargins left="0.6" right="0.45" top="0.75" bottom="0.75" header="0.3" footer="0.3"/>
  <pageSetup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8" enableFormatConditionsCalculation="false">
    <pageSetUpPr fitToPage="1"/>
  </sheetPr>
  <dimension ref="A1:Q505"/>
  <sheetViews>
    <sheetView defaultGridColor="false" colorId="22" workbookViewId="0">
      <selection activeCell="B3" sqref="B3:Q3"/>
    </sheetView>
  </sheetViews>
  <sheetFormatPr baseColWidth="10" defaultColWidth="9.7109375" defaultRowHeight="15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710937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682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12" t="s">
        <v>36</v>
      </c>
      <c r="C8" s="313"/>
      <c r="D8" s="313"/>
      <c r="E8" s="313"/>
      <c r="F8" s="313"/>
      <c r="G8" s="313"/>
      <c r="H8" s="313"/>
      <c r="I8" s="314"/>
      <c r="J8" s="611" t="s">
        <v>391</v>
      </c>
      <c r="K8" s="612"/>
      <c r="L8" s="613"/>
      <c r="M8" s="313"/>
      <c r="N8" s="313"/>
      <c r="O8" s="314"/>
      <c r="P8" s="315"/>
      <c r="Q8" s="316">
        <f>YourData!$J$5</f>
        <v>40179</v>
      </c>
    </row>
    <row r="9" spans="1:17" customFormat="false" ht="12" customHeight="1">
      <c r="A9" s="308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customFormat="false" ht="12" customHeight="1">
      <c r="A10" s="308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customFormat="false" ht="12" customHeight="1">
      <c r="A11" s="308"/>
      <c r="B11" s="317" t="s">
        <v>330</v>
      </c>
      <c r="C11" s="311">
        <f>A!J23</f>
        <v>1531</v>
      </c>
      <c r="D11" s="325">
        <f>A!D23</f>
        <v>1530</v>
      </c>
      <c r="E11" s="325">
        <f>A!C23</f>
        <v>1520.817</v>
      </c>
      <c r="F11" s="325">
        <f>A!B23</f>
        <v>1519</v>
      </c>
      <c r="G11" s="325">
        <f>A!K23</f>
        <v>1520.0282210000007</v>
      </c>
      <c r="H11" s="325">
        <f>A!E23</f>
        <v>1522.2661439999899</v>
      </c>
      <c r="I11" s="326">
        <f>A!F23</f>
        <v>1511.9368992</v>
      </c>
      <c r="J11" s="325">
        <f t="shared" ref="J11:J24" si="0">MINA(C11:I11)</f>
        <v>1511.9368992</v>
      </c>
      <c r="K11" s="325">
        <f t="shared" ref="K11:K24" si="1">MAXA(C11:I11)</f>
        <v>1531</v>
      </c>
      <c r="L11" s="327">
        <f>ABS((K11-J11)/(AVERAGE(M11:O11)))</f>
        <v>1.2454257342868718E-2</v>
      </c>
      <c r="M11" s="325">
        <f>A!G23</f>
        <v>1530.5480243233101</v>
      </c>
      <c r="N11" s="325">
        <f>A!H23</f>
        <v>1530.8</v>
      </c>
      <c r="O11" s="326">
        <f>A!I23</f>
        <v>1530.6</v>
      </c>
      <c r="P11" s="328"/>
      <c r="Q11" s="329" t="str">
        <f>A!L23</f>
        <v/>
      </c>
    </row>
    <row r="12" spans="1:17" customFormat="false" ht="12" customHeight="1">
      <c r="A12" s="308"/>
      <c r="B12" s="317" t="s">
        <v>317</v>
      </c>
      <c r="C12" s="311">
        <f>A!J24</f>
        <v>1077</v>
      </c>
      <c r="D12" s="325">
        <f>A!D24</f>
        <v>1089</v>
      </c>
      <c r="E12" s="325">
        <f>A!C24</f>
        <v>1061.1959999999999</v>
      </c>
      <c r="F12" s="325">
        <f>A!B24</f>
        <v>1065</v>
      </c>
      <c r="G12" s="325">
        <f>A!K24</f>
        <v>1069.0684739999997</v>
      </c>
      <c r="H12" s="325">
        <f>A!E24</f>
        <v>1066.96067519999</v>
      </c>
      <c r="I12" s="326">
        <f>A!F24</f>
        <v>1061.9658260000101</v>
      </c>
      <c r="J12" s="325">
        <f t="shared" si="0"/>
        <v>1061.1959999999999</v>
      </c>
      <c r="K12" s="325">
        <f t="shared" si="1"/>
        <v>1089</v>
      </c>
      <c r="L12" s="327">
        <f t="shared" ref="L12:L24" si="2">ABS((K12-J12)/(AVERAGE(M12:O12)))</f>
        <v>2.5817475269630772E-2</v>
      </c>
      <c r="M12" s="325">
        <f>A!G24</f>
        <v>1076.2348949255399</v>
      </c>
      <c r="N12" s="325">
        <f>A!H24</f>
        <v>1077.2</v>
      </c>
      <c r="O12" s="326">
        <f>A!I24</f>
        <v>1077.4000000000001</v>
      </c>
      <c r="P12" s="328"/>
      <c r="Q12" s="329" t="str">
        <f>A!L24</f>
        <v/>
      </c>
    </row>
    <row r="13" spans="1:17" customFormat="false" ht="12" customHeight="1">
      <c r="A13" s="308"/>
      <c r="B13" s="317" t="s">
        <v>318</v>
      </c>
      <c r="C13" s="311">
        <f>A!J25</f>
        <v>1012</v>
      </c>
      <c r="D13" s="325">
        <f>A!D25</f>
        <v>1012</v>
      </c>
      <c r="E13" s="325">
        <f>A!C25</f>
        <v>1011.104</v>
      </c>
      <c r="F13" s="325">
        <f>A!B25</f>
        <v>1003</v>
      </c>
      <c r="G13" s="325">
        <f>A!K25</f>
        <v>1006.3902570000008</v>
      </c>
      <c r="H13" s="325">
        <f>A!E25</f>
        <v>1007.30226240001</v>
      </c>
      <c r="I13" s="326">
        <f>A!F25</f>
        <v>1001.6637128</v>
      </c>
      <c r="J13" s="325">
        <f t="shared" si="0"/>
        <v>1001.6637128</v>
      </c>
      <c r="K13" s="325">
        <f t="shared" si="1"/>
        <v>1012</v>
      </c>
      <c r="L13" s="327">
        <f t="shared" si="2"/>
        <v>1.0218173851483275E-2</v>
      </c>
      <c r="M13" s="325">
        <f>A!G25</f>
        <v>1012.67743362957</v>
      </c>
      <c r="N13" s="325">
        <f>A!H25</f>
        <v>1011</v>
      </c>
      <c r="O13" s="326">
        <f>A!I25</f>
        <v>1011</v>
      </c>
      <c r="P13" s="328"/>
      <c r="Q13" s="329" t="str">
        <f>A!L25</f>
        <v/>
      </c>
    </row>
    <row r="14" spans="1:17" customFormat="false" ht="12" customHeight="1">
      <c r="A14" s="308"/>
      <c r="B14" s="317" t="s">
        <v>319</v>
      </c>
      <c r="C14" s="311">
        <f>A!J26</f>
        <v>110</v>
      </c>
      <c r="D14" s="325">
        <f>A!D26</f>
        <v>109</v>
      </c>
      <c r="E14" s="325">
        <f>A!C26</f>
        <v>105.419</v>
      </c>
      <c r="F14" s="325">
        <f>A!B26</f>
        <v>106</v>
      </c>
      <c r="G14" s="325">
        <f>A!K26</f>
        <v>108.59631579999997</v>
      </c>
      <c r="H14" s="325">
        <f>A!E26</f>
        <v>108.72461376000101</v>
      </c>
      <c r="I14" s="326">
        <f>A!F26</f>
        <v>110.11610202</v>
      </c>
      <c r="J14" s="325">
        <f t="shared" si="0"/>
        <v>105.419</v>
      </c>
      <c r="K14" s="325">
        <f t="shared" si="1"/>
        <v>110.11610202</v>
      </c>
      <c r="L14" s="327">
        <f t="shared" si="2"/>
        <v>4.2755116003623687E-2</v>
      </c>
      <c r="M14" s="325">
        <f>A!G26</f>
        <v>110.581752480936</v>
      </c>
      <c r="N14" s="325">
        <f>A!H26</f>
        <v>109.5</v>
      </c>
      <c r="O14" s="326">
        <f>A!I26</f>
        <v>109.5</v>
      </c>
      <c r="P14" s="328"/>
      <c r="Q14" s="329" t="str">
        <f>A!L26</f>
        <v/>
      </c>
    </row>
    <row r="15" spans="1:17" customFormat="false" ht="12" customHeight="1">
      <c r="A15" s="308"/>
      <c r="B15" s="317" t="s">
        <v>320</v>
      </c>
      <c r="C15" s="311">
        <f>A!J27</f>
        <v>68</v>
      </c>
      <c r="D15" s="325">
        <f>A!D27</f>
        <v>69</v>
      </c>
      <c r="E15" s="325">
        <f>A!C27</f>
        <v>65.007999999999996</v>
      </c>
      <c r="F15" s="325">
        <f>A!B27</f>
        <v>66</v>
      </c>
      <c r="G15" s="325">
        <f>A!K27</f>
        <v>67.90296199999996</v>
      </c>
      <c r="H15" s="325">
        <f>A!E27</f>
        <v>67.764103559999796</v>
      </c>
      <c r="I15" s="326">
        <f>A!F27</f>
        <v>68.642833589999896</v>
      </c>
      <c r="J15" s="325">
        <f t="shared" si="0"/>
        <v>65.007999999999996</v>
      </c>
      <c r="K15" s="325">
        <f t="shared" si="1"/>
        <v>69</v>
      </c>
      <c r="L15" s="327">
        <f t="shared" si="2"/>
        <v>5.8193745701811191E-2</v>
      </c>
      <c r="M15" s="325">
        <f>A!G27</f>
        <v>68.995311086622095</v>
      </c>
      <c r="N15" s="325">
        <f>A!H27</f>
        <v>68.5</v>
      </c>
      <c r="O15" s="326">
        <f>A!I27</f>
        <v>68.3</v>
      </c>
      <c r="P15" s="328"/>
      <c r="Q15" s="329" t="str">
        <f>A!L27</f>
        <v/>
      </c>
    </row>
    <row r="16" spans="1:17" customFormat="false" ht="12" customHeight="1">
      <c r="A16" s="308"/>
      <c r="B16" s="317" t="s">
        <v>321</v>
      </c>
      <c r="C16" s="311">
        <f>A!J28</f>
        <v>1208</v>
      </c>
      <c r="D16" s="325">
        <f>A!D28</f>
        <v>1207</v>
      </c>
      <c r="E16" s="325">
        <f>A!C28</f>
        <v>1202.424</v>
      </c>
      <c r="F16" s="325">
        <f>A!B28</f>
        <v>1183</v>
      </c>
      <c r="G16" s="325">
        <f>A!K28</f>
        <v>1197.1084809999995</v>
      </c>
      <c r="H16" s="325">
        <f>A!E28</f>
        <v>1199.05504319999</v>
      </c>
      <c r="I16" s="326">
        <f>A!F28</f>
        <v>1191.6129831999999</v>
      </c>
      <c r="J16" s="325">
        <f t="shared" si="0"/>
        <v>1183</v>
      </c>
      <c r="K16" s="325">
        <f t="shared" si="1"/>
        <v>1208</v>
      </c>
      <c r="L16" s="327">
        <f t="shared" si="2"/>
        <v>2.0721151291671243E-2</v>
      </c>
      <c r="M16" s="325">
        <f>A!G28</f>
        <v>1206.4900053717499</v>
      </c>
      <c r="N16" s="325">
        <f>A!H28</f>
        <v>1206.5</v>
      </c>
      <c r="O16" s="326">
        <f>A!I28</f>
        <v>1206.5</v>
      </c>
      <c r="P16" s="328"/>
      <c r="Q16" s="329" t="str">
        <f>A!L28</f>
        <v/>
      </c>
    </row>
    <row r="17" spans="1:17" customFormat="false" ht="12" customHeight="1">
      <c r="A17" s="308"/>
      <c r="B17" s="317" t="s">
        <v>322</v>
      </c>
      <c r="C17" s="311">
        <f>A!J29</f>
        <v>1140</v>
      </c>
      <c r="D17" s="325">
        <f>A!D29</f>
        <v>1139</v>
      </c>
      <c r="E17" s="325">
        <f>A!C29</f>
        <v>1137.6300000000001</v>
      </c>
      <c r="F17" s="325">
        <f>A!B29</f>
        <v>1107</v>
      </c>
      <c r="G17" s="325">
        <f>A!K29</f>
        <v>1131.7341670000005</v>
      </c>
      <c r="H17" s="325">
        <f>A!E29</f>
        <v>1136.7334272000101</v>
      </c>
      <c r="I17" s="326">
        <f>A!F29</f>
        <v>1132.8835188999999</v>
      </c>
      <c r="J17" s="325">
        <f t="shared" si="0"/>
        <v>1107</v>
      </c>
      <c r="K17" s="325">
        <f t="shared" si="1"/>
        <v>1140</v>
      </c>
      <c r="L17" s="327">
        <f t="shared" si="2"/>
        <v>2.8958884381413037E-2</v>
      </c>
      <c r="M17" s="325">
        <f>A!G29</f>
        <v>1140.4399826763399</v>
      </c>
      <c r="N17" s="325">
        <f>A!H29</f>
        <v>1139.3</v>
      </c>
      <c r="O17" s="326">
        <f>A!I29</f>
        <v>1138.9000000000001</v>
      </c>
      <c r="P17" s="328"/>
      <c r="Q17" s="329" t="str">
        <f>A!L29</f>
        <v/>
      </c>
    </row>
    <row r="18" spans="1:17" customFormat="false" ht="12" customHeight="1">
      <c r="A18" s="308"/>
      <c r="B18" s="317" t="s">
        <v>323</v>
      </c>
      <c r="C18" s="311">
        <f>A!J30</f>
        <v>1502</v>
      </c>
      <c r="D18" s="325">
        <f>A!D30</f>
        <v>1501</v>
      </c>
      <c r="E18" s="325">
        <f>A!C30</f>
        <v>1499.4469999999999</v>
      </c>
      <c r="F18" s="325">
        <f>A!B30</f>
        <v>1470</v>
      </c>
      <c r="G18" s="325">
        <f>A!K30</f>
        <v>1491.0755080000006</v>
      </c>
      <c r="H18" s="325">
        <f>A!E30</f>
        <v>1499.71046399998</v>
      </c>
      <c r="I18" s="326">
        <f>A!F30</f>
        <v>1489.92679</v>
      </c>
      <c r="J18" s="325">
        <f t="shared" si="0"/>
        <v>1470</v>
      </c>
      <c r="K18" s="325">
        <f t="shared" si="1"/>
        <v>1502</v>
      </c>
      <c r="L18" s="327">
        <f t="shared" si="2"/>
        <v>2.1346947089664111E-2</v>
      </c>
      <c r="M18" s="325">
        <f>A!G30</f>
        <v>1497.8301796349999</v>
      </c>
      <c r="N18" s="325">
        <f>A!H30</f>
        <v>1499.7</v>
      </c>
      <c r="O18" s="326">
        <f>A!I30</f>
        <v>1499.6</v>
      </c>
      <c r="P18" s="328"/>
      <c r="Q18" s="329" t="str">
        <f>A!L30</f>
        <v/>
      </c>
    </row>
    <row r="19" spans="1:17" customFormat="false" ht="12" customHeight="1">
      <c r="A19" s="308"/>
      <c r="B19" s="317" t="s">
        <v>324</v>
      </c>
      <c r="C19" s="311">
        <f>A!J31</f>
        <v>638</v>
      </c>
      <c r="D19" s="325">
        <f>A!D31</f>
        <v>638</v>
      </c>
      <c r="E19" s="325">
        <f>A!C31</f>
        <v>629.07600000000002</v>
      </c>
      <c r="F19" s="325">
        <f>A!B31</f>
        <v>620</v>
      </c>
      <c r="G19" s="325">
        <f>A!K31</f>
        <v>635.3716187999994</v>
      </c>
      <c r="H19" s="325">
        <f>A!E31</f>
        <v>635.90896320000502</v>
      </c>
      <c r="I19" s="326">
        <f>A!F31</f>
        <v>635.82873730000199</v>
      </c>
      <c r="J19" s="325">
        <f t="shared" si="0"/>
        <v>620</v>
      </c>
      <c r="K19" s="325">
        <f t="shared" si="1"/>
        <v>638</v>
      </c>
      <c r="L19" s="327">
        <f t="shared" si="2"/>
        <v>2.8174638387705418E-2</v>
      </c>
      <c r="M19" s="325">
        <f>A!G31</f>
        <v>641.11732288865903</v>
      </c>
      <c r="N19" s="325">
        <f>A!H31</f>
        <v>637.70000000000005</v>
      </c>
      <c r="O19" s="326">
        <f>A!I31</f>
        <v>637.79999999999995</v>
      </c>
      <c r="P19" s="328"/>
      <c r="Q19" s="329" t="str">
        <f>A!L31</f>
        <v/>
      </c>
    </row>
    <row r="20" spans="1:17" customFormat="false" ht="12" customHeight="1">
      <c r="A20" s="308"/>
      <c r="B20" s="317" t="s">
        <v>325</v>
      </c>
      <c r="C20" s="311">
        <f>A!J32</f>
        <v>1083</v>
      </c>
      <c r="D20" s="325">
        <f>A!D32</f>
        <v>1082</v>
      </c>
      <c r="E20" s="325">
        <f>A!C32</f>
        <v>1077.1089999999999</v>
      </c>
      <c r="F20" s="325">
        <f>A!B32</f>
        <v>1080</v>
      </c>
      <c r="G20" s="325">
        <f>A!K32</f>
        <v>1082.0001620000007</v>
      </c>
      <c r="H20" s="325">
        <f>A!E32</f>
        <v>1081.2706464</v>
      </c>
      <c r="I20" s="326">
        <f>A!F32</f>
        <v>1080.0376661</v>
      </c>
      <c r="J20" s="325">
        <f t="shared" si="0"/>
        <v>1077.1089999999999</v>
      </c>
      <c r="K20" s="325">
        <f t="shared" si="1"/>
        <v>1083</v>
      </c>
      <c r="L20" s="327">
        <f t="shared" si="2"/>
        <v>5.4430949548476852E-3</v>
      </c>
      <c r="M20" s="325">
        <f>A!G32</f>
        <v>1082.6660103495799</v>
      </c>
      <c r="N20" s="325">
        <f>A!H32</f>
        <v>1082.3</v>
      </c>
      <c r="O20" s="326">
        <f>A!I32</f>
        <v>1081.9000000000001</v>
      </c>
      <c r="P20" s="328"/>
      <c r="Q20" s="329" t="str">
        <f>A!L32</f>
        <v/>
      </c>
    </row>
    <row r="21" spans="1:17" customFormat="false" ht="12" customHeight="1">
      <c r="A21" s="308"/>
      <c r="B21" s="317" t="s">
        <v>326</v>
      </c>
      <c r="C21" s="311">
        <f>A!J33</f>
        <v>1544</v>
      </c>
      <c r="D21" s="325">
        <f>A!D33</f>
        <v>1543</v>
      </c>
      <c r="E21" s="325">
        <f>A!C33</f>
        <v>1541.155</v>
      </c>
      <c r="F21" s="325">
        <f>A!B33</f>
        <v>1547</v>
      </c>
      <c r="G21" s="325">
        <f>A!K33</f>
        <v>1540.3878819999986</v>
      </c>
      <c r="H21" s="325">
        <f>A!E33</f>
        <v>1541.5255968000099</v>
      </c>
      <c r="I21" s="326">
        <f>A!F33</f>
        <v>1538.3972365</v>
      </c>
      <c r="J21" s="325">
        <f t="shared" si="0"/>
        <v>1538.3972365</v>
      </c>
      <c r="K21" s="325">
        <f t="shared" si="1"/>
        <v>1547</v>
      </c>
      <c r="L21" s="327">
        <f t="shared" si="2"/>
        <v>5.5730137663978626E-3</v>
      </c>
      <c r="M21" s="325">
        <f>A!G33</f>
        <v>1544.6396642099801</v>
      </c>
      <c r="N21" s="325">
        <f>A!H33</f>
        <v>1543.4</v>
      </c>
      <c r="O21" s="326">
        <f>A!I33</f>
        <v>1542.9</v>
      </c>
      <c r="P21" s="328"/>
      <c r="Q21" s="329" t="str">
        <f>A!L33</f>
        <v/>
      </c>
    </row>
    <row r="22" spans="1:17" customFormat="false" ht="12" customHeight="1">
      <c r="A22" s="308"/>
      <c r="B22" s="317" t="s">
        <v>327</v>
      </c>
      <c r="C22" s="311">
        <f>A!J34</f>
        <v>164</v>
      </c>
      <c r="D22" s="325">
        <f>A!D34</f>
        <v>164</v>
      </c>
      <c r="E22" s="325">
        <f>A!C34</f>
        <v>160.21899999999999</v>
      </c>
      <c r="F22" s="325">
        <f>A!B34</f>
        <v>160</v>
      </c>
      <c r="G22" s="325">
        <f>A!K34</f>
        <v>164.33477260000006</v>
      </c>
      <c r="H22" s="325">
        <f>A!E34</f>
        <v>163.99750079999899</v>
      </c>
      <c r="I22" s="326">
        <f>A!F34</f>
        <v>165.12023529999999</v>
      </c>
      <c r="J22" s="325">
        <f t="shared" si="0"/>
        <v>160</v>
      </c>
      <c r="K22" s="325">
        <f t="shared" si="1"/>
        <v>165.12023529999999</v>
      </c>
      <c r="L22" s="327">
        <f t="shared" si="2"/>
        <v>3.1127753860822574E-2</v>
      </c>
      <c r="M22" s="325">
        <f>A!G34</f>
        <v>165.17299418648301</v>
      </c>
      <c r="N22" s="325">
        <f>A!H34</f>
        <v>164.1</v>
      </c>
      <c r="O22" s="326">
        <f>A!I34</f>
        <v>164.2</v>
      </c>
      <c r="P22" s="328"/>
      <c r="Q22" s="329" t="str">
        <f>A!L34</f>
        <v/>
      </c>
    </row>
    <row r="23" spans="1:17" customFormat="false" ht="12" customHeight="1">
      <c r="A23" s="308"/>
      <c r="B23" s="317" t="s">
        <v>328</v>
      </c>
      <c r="C23" s="311">
        <f>A!J35</f>
        <v>250</v>
      </c>
      <c r="D23" s="325">
        <f>A!D35</f>
        <v>250</v>
      </c>
      <c r="E23" s="325">
        <f>A!C35</f>
        <v>244.91900000000001</v>
      </c>
      <c r="F23" s="325">
        <f>A!B35</f>
        <v>246</v>
      </c>
      <c r="G23" s="325">
        <f>A!K35</f>
        <v>250.22990030000003</v>
      </c>
      <c r="H23" s="325">
        <f>A!E35</f>
        <v>249.732134400001</v>
      </c>
      <c r="I23" s="326">
        <f>A!F35</f>
        <v>251.57990940000099</v>
      </c>
      <c r="J23" s="325">
        <f t="shared" si="0"/>
        <v>244.91900000000001</v>
      </c>
      <c r="K23" s="325">
        <f t="shared" si="1"/>
        <v>251.57990940000099</v>
      </c>
      <c r="L23" s="327">
        <f t="shared" si="2"/>
        <v>2.6567106335662751E-2</v>
      </c>
      <c r="M23" s="325">
        <f>A!G35</f>
        <v>252.16050809337901</v>
      </c>
      <c r="N23" s="325">
        <f>A!H35</f>
        <v>250</v>
      </c>
      <c r="O23" s="326">
        <f>A!I35</f>
        <v>250</v>
      </c>
      <c r="P23" s="328"/>
      <c r="Q23" s="329" t="str">
        <f>A!L35</f>
        <v/>
      </c>
    </row>
    <row r="24" spans="1:17" customFormat="false" ht="12" customHeight="1" thickBot="1">
      <c r="A24" s="308"/>
      <c r="B24" s="331" t="s">
        <v>329</v>
      </c>
      <c r="C24" s="332">
        <f>A!J36</f>
        <v>1477</v>
      </c>
      <c r="D24" s="333">
        <f>A!D36</f>
        <v>1464</v>
      </c>
      <c r="E24" s="333">
        <f>A!C36</f>
        <v>1468.2139999999999</v>
      </c>
      <c r="F24" s="333">
        <f>A!B36</f>
        <v>1440</v>
      </c>
      <c r="G24" s="334">
        <f>A!K36</f>
        <v>1464.5944549999999</v>
      </c>
      <c r="H24" s="333">
        <f>A!E36</f>
        <v>1479.9926399999999</v>
      </c>
      <c r="I24" s="335">
        <f>A!F36</f>
        <v>1479.9926399999999</v>
      </c>
      <c r="J24" s="333">
        <f t="shared" si="0"/>
        <v>1440</v>
      </c>
      <c r="K24" s="333">
        <f t="shared" si="1"/>
        <v>1479.9926399999999</v>
      </c>
      <c r="L24" s="336">
        <f t="shared" si="2"/>
        <v>2.7081154156311585E-2</v>
      </c>
      <c r="M24" s="333">
        <f>A!G36</f>
        <v>1475.81044051856</v>
      </c>
      <c r="N24" s="333">
        <f>A!H36</f>
        <v>1477.4</v>
      </c>
      <c r="O24" s="335">
        <f>A!I36</f>
        <v>1477.1</v>
      </c>
      <c r="P24" s="328"/>
      <c r="Q24" s="329" t="str">
        <f>A!L36</f>
        <v/>
      </c>
    </row>
    <row r="25" spans="1:17" customFormat="false" ht="12" customHeight="1" thickTop="1">
      <c r="A25" s="308"/>
      <c r="B25" s="337" t="s">
        <v>53</v>
      </c>
      <c r="C25" s="311"/>
      <c r="D25" s="325"/>
      <c r="E25" s="311"/>
      <c r="F25" s="325"/>
      <c r="G25" s="325"/>
      <c r="H25" s="325"/>
      <c r="I25" s="320"/>
      <c r="J25" s="611" t="s">
        <v>391</v>
      </c>
      <c r="K25" s="612"/>
      <c r="L25" s="613"/>
      <c r="M25" s="325"/>
      <c r="N25" s="311"/>
      <c r="O25" s="320"/>
      <c r="P25" s="315"/>
      <c r="Q25" s="316">
        <f>YourData!$J$5</f>
        <v>40179</v>
      </c>
    </row>
    <row r="26" spans="1:17" customFormat="false" ht="12" customHeight="1">
      <c r="A26" s="30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5"/>
      <c r="Q26" s="558" t="str">
        <f>A!$L$21</f>
        <v>Tested Prg</v>
      </c>
    </row>
    <row r="27" spans="1:17" customFormat="false" ht="12" customHeight="1">
      <c r="A27" s="308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2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customFormat="false" ht="12" customHeight="1">
      <c r="A28" s="308"/>
      <c r="B28" s="317" t="s">
        <v>330</v>
      </c>
      <c r="C28" s="311">
        <f>A!J43</f>
        <v>1319</v>
      </c>
      <c r="D28" s="325">
        <f>A!D43</f>
        <v>1318</v>
      </c>
      <c r="E28" s="325">
        <f>A!C43</f>
        <v>1307.4580000000001</v>
      </c>
      <c r="F28" s="325">
        <f>A!B43</f>
        <v>1311</v>
      </c>
      <c r="G28" s="311"/>
      <c r="H28" s="325">
        <f>A!E43</f>
        <v>1311.16607999999</v>
      </c>
      <c r="I28" s="326">
        <f>A!F43</f>
        <v>1302.72576</v>
      </c>
      <c r="J28" s="325">
        <f t="shared" ref="J28:J41" si="3">MINA(C28:I28)</f>
        <v>1302.72576</v>
      </c>
      <c r="K28" s="325">
        <f t="shared" ref="K28:K41" si="4">MAXA(C28:I28)</f>
        <v>1319</v>
      </c>
      <c r="L28" s="327">
        <f t="shared" ref="L28:L41" si="5">ABS((K28-J28)/(AVERAGE(M28:O28)))</f>
        <v>1.2339091772112785E-2</v>
      </c>
      <c r="M28" s="325">
        <f>A!G43</f>
        <v>1318.8515098917301</v>
      </c>
      <c r="N28" s="325">
        <f>A!H43</f>
        <v>1319</v>
      </c>
      <c r="O28" s="326">
        <f>A!I43</f>
        <v>1318.9</v>
      </c>
      <c r="P28" s="328"/>
      <c r="Q28" s="329" t="str">
        <f>A!L43</f>
        <v/>
      </c>
    </row>
    <row r="29" spans="1:17" customFormat="false" ht="12" customHeight="1">
      <c r="A29" s="308"/>
      <c r="B29" s="317" t="s">
        <v>317</v>
      </c>
      <c r="C29" s="311">
        <f>A!J44</f>
        <v>889</v>
      </c>
      <c r="D29" s="325">
        <f>A!D44</f>
        <v>899</v>
      </c>
      <c r="E29" s="325">
        <f>A!C44</f>
        <v>865.86599999999999</v>
      </c>
      <c r="F29" s="325">
        <f>A!B44</f>
        <v>883</v>
      </c>
      <c r="G29" s="311"/>
      <c r="H29" s="325">
        <f>A!E44</f>
        <v>879.318719999991</v>
      </c>
      <c r="I29" s="326">
        <f>A!F44</f>
        <v>875.83218000000704</v>
      </c>
      <c r="J29" s="325">
        <f t="shared" si="3"/>
        <v>865.86599999999999</v>
      </c>
      <c r="K29" s="325">
        <f t="shared" si="4"/>
        <v>899</v>
      </c>
      <c r="L29" s="327">
        <f t="shared" si="5"/>
        <v>3.7277552107260824E-2</v>
      </c>
      <c r="M29" s="325">
        <f>A!G44</f>
        <v>887.93775210306205</v>
      </c>
      <c r="N29" s="325">
        <f>A!H44</f>
        <v>889.2</v>
      </c>
      <c r="O29" s="326">
        <f>A!I44</f>
        <v>889.4</v>
      </c>
      <c r="P29" s="328"/>
      <c r="Q29" s="329" t="str">
        <f>A!L44</f>
        <v/>
      </c>
    </row>
    <row r="30" spans="1:17" customFormat="false" ht="12" customHeight="1">
      <c r="A30" s="308"/>
      <c r="B30" s="317" t="s">
        <v>318</v>
      </c>
      <c r="C30" s="311">
        <f>A!J45</f>
        <v>840</v>
      </c>
      <c r="D30" s="325">
        <f>A!D45</f>
        <v>840</v>
      </c>
      <c r="E30" s="325">
        <f>A!C45</f>
        <v>850.06799999999998</v>
      </c>
      <c r="F30" s="325">
        <f>A!B45</f>
        <v>838</v>
      </c>
      <c r="G30" s="311"/>
      <c r="H30" s="325">
        <f>A!E45</f>
        <v>835.84704000001295</v>
      </c>
      <c r="I30" s="326">
        <f>A!F45</f>
        <v>831.92921999999999</v>
      </c>
      <c r="J30" s="325">
        <f t="shared" si="3"/>
        <v>831.92921999999999</v>
      </c>
      <c r="K30" s="325">
        <f t="shared" si="4"/>
        <v>850.06799999999998</v>
      </c>
      <c r="L30" s="327">
        <f t="shared" si="5"/>
        <v>2.1600932460611493E-2</v>
      </c>
      <c r="M30" s="325">
        <f>A!G45</f>
        <v>840.86624892125303</v>
      </c>
      <c r="N30" s="325">
        <f>A!H45</f>
        <v>839.1</v>
      </c>
      <c r="O30" s="326">
        <f>A!I45</f>
        <v>839.2</v>
      </c>
      <c r="P30" s="328"/>
      <c r="Q30" s="329" t="str">
        <f>A!L45</f>
        <v/>
      </c>
    </row>
    <row r="31" spans="1:17" customFormat="false" ht="12" customHeight="1">
      <c r="A31" s="308"/>
      <c r="B31" s="317" t="s">
        <v>319</v>
      </c>
      <c r="C31" s="311">
        <f>A!J46</f>
        <v>95</v>
      </c>
      <c r="D31" s="325">
        <f>A!D46</f>
        <v>94</v>
      </c>
      <c r="E31" s="325">
        <f>A!C46</f>
        <v>93.197999999999993</v>
      </c>
      <c r="F31" s="325">
        <f>A!B46</f>
        <v>93</v>
      </c>
      <c r="G31" s="311"/>
      <c r="H31" s="325">
        <f>A!E46</f>
        <v>93.647232000001097</v>
      </c>
      <c r="I31" s="326">
        <f>A!F46</f>
        <v>94.848863999999494</v>
      </c>
      <c r="J31" s="325">
        <f t="shared" si="3"/>
        <v>93</v>
      </c>
      <c r="K31" s="325">
        <f t="shared" si="4"/>
        <v>95</v>
      </c>
      <c r="L31" s="327">
        <f t="shared" si="5"/>
        <v>2.1127748013696122E-2</v>
      </c>
      <c r="M31" s="325">
        <f>A!G46</f>
        <v>95.286726654941305</v>
      </c>
      <c r="N31" s="325">
        <f>A!H46</f>
        <v>94.4</v>
      </c>
      <c r="O31" s="326">
        <f>A!I46</f>
        <v>94.3</v>
      </c>
      <c r="P31" s="328"/>
      <c r="Q31" s="329" t="str">
        <f>A!L46</f>
        <v/>
      </c>
    </row>
    <row r="32" spans="1:17" customFormat="false" ht="12" customHeight="1">
      <c r="A32" s="308"/>
      <c r="B32" s="317" t="s">
        <v>320</v>
      </c>
      <c r="C32" s="311">
        <f>A!J47</f>
        <v>57</v>
      </c>
      <c r="D32" s="325">
        <f>A!D47</f>
        <v>57</v>
      </c>
      <c r="E32" s="325">
        <f>A!C47</f>
        <v>54.798999999999999</v>
      </c>
      <c r="F32" s="325">
        <f>A!B47</f>
        <v>56</v>
      </c>
      <c r="G32" s="311"/>
      <c r="H32" s="325">
        <f>A!E47</f>
        <v>55.846761499999801</v>
      </c>
      <c r="I32" s="326">
        <f>A!F47</f>
        <v>56.573533499999897</v>
      </c>
      <c r="J32" s="325">
        <f t="shared" si="3"/>
        <v>54.798999999999999</v>
      </c>
      <c r="K32" s="325">
        <f t="shared" si="4"/>
        <v>57</v>
      </c>
      <c r="L32" s="327">
        <f t="shared" si="5"/>
        <v>3.8881441616052656E-2</v>
      </c>
      <c r="M32" s="325">
        <f>A!G47</f>
        <v>56.923950078895103</v>
      </c>
      <c r="N32" s="325">
        <f>A!H47</f>
        <v>56.5</v>
      </c>
      <c r="O32" s="326">
        <f>A!I47</f>
        <v>56.4</v>
      </c>
      <c r="P32" s="328"/>
      <c r="Q32" s="329" t="str">
        <f>A!L47</f>
        <v/>
      </c>
    </row>
    <row r="33" spans="1:17" customFormat="false" ht="12" customHeight="1">
      <c r="A33" s="308"/>
      <c r="B33" s="317" t="s">
        <v>321</v>
      </c>
      <c r="C33" s="311">
        <f>A!J48</f>
        <v>1000</v>
      </c>
      <c r="D33" s="325">
        <f>A!D48</f>
        <v>999</v>
      </c>
      <c r="E33" s="325">
        <f>A!C48</f>
        <v>1007.0940000000001</v>
      </c>
      <c r="F33" s="325">
        <f>A!B48</f>
        <v>982</v>
      </c>
      <c r="G33" s="311"/>
      <c r="H33" s="325">
        <f>A!E48</f>
        <v>992.03327999998999</v>
      </c>
      <c r="I33" s="326">
        <f>A!F48</f>
        <v>986.75032999999803</v>
      </c>
      <c r="J33" s="325">
        <f t="shared" si="3"/>
        <v>982</v>
      </c>
      <c r="K33" s="325">
        <f t="shared" si="4"/>
        <v>1007.0940000000001</v>
      </c>
      <c r="L33" s="327">
        <f t="shared" si="5"/>
        <v>2.5116122058227944E-2</v>
      </c>
      <c r="M33" s="325">
        <f>A!G48</f>
        <v>998.95762652650603</v>
      </c>
      <c r="N33" s="325">
        <f>A!H48</f>
        <v>999.2</v>
      </c>
      <c r="O33" s="326">
        <f>A!I48</f>
        <v>999.2</v>
      </c>
      <c r="P33" s="328"/>
      <c r="Q33" s="329" t="str">
        <f>A!L48</f>
        <v/>
      </c>
    </row>
    <row r="34" spans="1:17" customFormat="false" ht="12" customHeight="1">
      <c r="A34" s="308"/>
      <c r="B34" s="317" t="s">
        <v>322</v>
      </c>
      <c r="C34" s="311">
        <f>A!J49</f>
        <v>950</v>
      </c>
      <c r="D34" s="325">
        <f>A!D49</f>
        <v>949</v>
      </c>
      <c r="E34" s="325">
        <f>A!C49</f>
        <v>962.67499999999995</v>
      </c>
      <c r="F34" s="325">
        <f>A!B49</f>
        <v>926</v>
      </c>
      <c r="G34" s="311"/>
      <c r="H34" s="325">
        <f>A!E49</f>
        <v>946.995840000003</v>
      </c>
      <c r="I34" s="326">
        <f>A!F49</f>
        <v>944.35846999999796</v>
      </c>
      <c r="J34" s="325">
        <f t="shared" si="3"/>
        <v>926</v>
      </c>
      <c r="K34" s="325">
        <f t="shared" si="4"/>
        <v>962.67499999999995</v>
      </c>
      <c r="L34" s="327">
        <f t="shared" si="5"/>
        <v>3.8620019061065013E-2</v>
      </c>
      <c r="M34" s="325">
        <f>A!G49</f>
        <v>950.41107448784703</v>
      </c>
      <c r="N34" s="325">
        <f>A!H49</f>
        <v>949.4</v>
      </c>
      <c r="O34" s="326">
        <f>A!I49</f>
        <v>949.1</v>
      </c>
      <c r="P34" s="328"/>
      <c r="Q34" s="329" t="str">
        <f>A!L49</f>
        <v/>
      </c>
    </row>
    <row r="35" spans="1:17" customFormat="false" ht="12" customHeight="1">
      <c r="A35" s="308"/>
      <c r="B35" s="317" t="s">
        <v>323</v>
      </c>
      <c r="C35" s="311">
        <f>A!J50</f>
        <v>1283</v>
      </c>
      <c r="D35" s="325">
        <f>A!D50</f>
        <v>1281</v>
      </c>
      <c r="E35" s="325">
        <f>A!C50</f>
        <v>1291.242</v>
      </c>
      <c r="F35" s="325">
        <f>A!B50</f>
        <v>1256</v>
      </c>
      <c r="G35" s="311"/>
      <c r="H35" s="325">
        <f>A!E50</f>
        <v>1280.2204799999899</v>
      </c>
      <c r="I35" s="326">
        <f>A!F50</f>
        <v>1272.4664499999999</v>
      </c>
      <c r="J35" s="325">
        <f t="shared" si="3"/>
        <v>1256</v>
      </c>
      <c r="K35" s="325">
        <f t="shared" si="4"/>
        <v>1291.242</v>
      </c>
      <c r="L35" s="327">
        <f t="shared" si="5"/>
        <v>2.7539120246489867E-2</v>
      </c>
      <c r="M35" s="325">
        <f>A!G50</f>
        <v>1278.7204604103399</v>
      </c>
      <c r="N35" s="325">
        <f>A!H50</f>
        <v>1280.2</v>
      </c>
      <c r="O35" s="326">
        <f>A!I50</f>
        <v>1280.2</v>
      </c>
      <c r="P35" s="328"/>
      <c r="Q35" s="329" t="str">
        <f>A!L50</f>
        <v/>
      </c>
    </row>
    <row r="36" spans="1:17" customFormat="false" ht="12" customHeight="1">
      <c r="A36" s="308"/>
      <c r="B36" s="317" t="s">
        <v>324</v>
      </c>
      <c r="C36" s="311">
        <f>A!J51</f>
        <v>531</v>
      </c>
      <c r="D36" s="325">
        <f>A!D51</f>
        <v>530</v>
      </c>
      <c r="E36" s="325">
        <f>A!C51</f>
        <v>538.95899999999995</v>
      </c>
      <c r="F36" s="325">
        <f>A!B51</f>
        <v>523</v>
      </c>
      <c r="G36" s="311"/>
      <c r="H36" s="325">
        <f>A!E51</f>
        <v>528.39763200000698</v>
      </c>
      <c r="I36" s="326">
        <f>A!F51</f>
        <v>528.58368000000303</v>
      </c>
      <c r="J36" s="325">
        <f t="shared" si="3"/>
        <v>523</v>
      </c>
      <c r="K36" s="325">
        <f t="shared" si="4"/>
        <v>538.95899999999995</v>
      </c>
      <c r="L36" s="327">
        <f t="shared" si="5"/>
        <v>3.005330578120442E-2</v>
      </c>
      <c r="M36" s="325">
        <f>A!G51</f>
        <v>532.96933981094696</v>
      </c>
      <c r="N36" s="325">
        <f>A!H51</f>
        <v>530</v>
      </c>
      <c r="O36" s="326">
        <f>A!I51</f>
        <v>530.1</v>
      </c>
      <c r="P36" s="328"/>
      <c r="Q36" s="329" t="str">
        <f>A!L51</f>
        <v/>
      </c>
    </row>
    <row r="37" spans="1:17" customFormat="false" ht="12" customHeight="1">
      <c r="A37" s="308"/>
      <c r="B37" s="317" t="s">
        <v>325</v>
      </c>
      <c r="C37" s="311">
        <f>A!J52</f>
        <v>909</v>
      </c>
      <c r="D37" s="325">
        <f>A!D52</f>
        <v>908</v>
      </c>
      <c r="E37" s="325">
        <f>A!C52</f>
        <v>914.26199999999994</v>
      </c>
      <c r="F37" s="325">
        <f>A!B52</f>
        <v>912</v>
      </c>
      <c r="G37" s="311"/>
      <c r="H37" s="325">
        <f>A!E52</f>
        <v>907.14623999999799</v>
      </c>
      <c r="I37" s="326">
        <f>A!F52</f>
        <v>906.43982999999798</v>
      </c>
      <c r="J37" s="325">
        <f t="shared" si="3"/>
        <v>906.43982999999798</v>
      </c>
      <c r="K37" s="325">
        <f t="shared" si="4"/>
        <v>914.26199999999994</v>
      </c>
      <c r="L37" s="327">
        <f t="shared" si="5"/>
        <v>8.6152888556035069E-3</v>
      </c>
      <c r="M37" s="325">
        <f>A!G52</f>
        <v>908.12161449443795</v>
      </c>
      <c r="N37" s="325">
        <f>A!H52</f>
        <v>908</v>
      </c>
      <c r="O37" s="326">
        <f>A!I52</f>
        <v>907.7</v>
      </c>
      <c r="P37" s="328"/>
      <c r="Q37" s="329" t="str">
        <f>A!L52</f>
        <v/>
      </c>
    </row>
    <row r="38" spans="1:17" customFormat="false" ht="12" customHeight="1">
      <c r="A38" s="308"/>
      <c r="B38" s="317" t="s">
        <v>326</v>
      </c>
      <c r="C38" s="311">
        <f>A!J53</f>
        <v>1340</v>
      </c>
      <c r="D38" s="325">
        <f>A!D53</f>
        <v>1339</v>
      </c>
      <c r="E38" s="325">
        <f>A!C53</f>
        <v>1342.681</v>
      </c>
      <c r="F38" s="325">
        <f>A!B53</f>
        <v>1344</v>
      </c>
      <c r="G38" s="311"/>
      <c r="H38" s="325">
        <f>A!E53</f>
        <v>1336.89696000001</v>
      </c>
      <c r="I38" s="326">
        <f>A!F53</f>
        <v>1334.39077</v>
      </c>
      <c r="J38" s="325">
        <f t="shared" si="3"/>
        <v>1334.39077</v>
      </c>
      <c r="K38" s="325">
        <f t="shared" si="4"/>
        <v>1344</v>
      </c>
      <c r="L38" s="327">
        <f t="shared" si="5"/>
        <v>7.1771381793282393E-3</v>
      </c>
      <c r="M38" s="325">
        <f>A!G53</f>
        <v>1339.7995525946901</v>
      </c>
      <c r="N38" s="325">
        <f>A!H53</f>
        <v>1338.6</v>
      </c>
      <c r="O38" s="326">
        <f>A!I53</f>
        <v>1338.2</v>
      </c>
      <c r="P38" s="328"/>
      <c r="Q38" s="329" t="str">
        <f>A!L53</f>
        <v/>
      </c>
    </row>
    <row r="39" spans="1:17" customFormat="false" ht="12" customHeight="1">
      <c r="A39" s="308"/>
      <c r="B39" s="317" t="s">
        <v>327</v>
      </c>
      <c r="C39" s="311">
        <f>A!J54</f>
        <v>138</v>
      </c>
      <c r="D39" s="325">
        <f>A!D54</f>
        <v>138</v>
      </c>
      <c r="E39" s="325">
        <f>A!C54</f>
        <v>139.423</v>
      </c>
      <c r="F39" s="325">
        <f>A!B54</f>
        <v>138</v>
      </c>
      <c r="G39" s="311"/>
      <c r="H39" s="325">
        <f>A!E54</f>
        <v>137.51068799999899</v>
      </c>
      <c r="I39" s="326">
        <f>A!F54</f>
        <v>138.457212</v>
      </c>
      <c r="J39" s="325">
        <f t="shared" si="3"/>
        <v>137.51068799999899</v>
      </c>
      <c r="K39" s="325">
        <f t="shared" si="4"/>
        <v>139.423</v>
      </c>
      <c r="L39" s="327">
        <f t="shared" si="5"/>
        <v>1.3865009303710516E-2</v>
      </c>
      <c r="M39" s="325">
        <f>A!G54</f>
        <v>138.47080060579</v>
      </c>
      <c r="N39" s="325">
        <f>A!H54</f>
        <v>137.6</v>
      </c>
      <c r="O39" s="326">
        <f>A!I54</f>
        <v>137.69999999999999</v>
      </c>
      <c r="P39" s="328"/>
      <c r="Q39" s="329" t="str">
        <f>A!L54</f>
        <v/>
      </c>
    </row>
    <row r="40" spans="1:17" customFormat="false" ht="12" customHeight="1">
      <c r="A40" s="308"/>
      <c r="B40" s="317" t="s">
        <v>328</v>
      </c>
      <c r="C40" s="311">
        <f>A!J55</f>
        <v>217</v>
      </c>
      <c r="D40" s="325">
        <f>A!D55</f>
        <v>217</v>
      </c>
      <c r="E40" s="325">
        <f>A!C55</f>
        <v>218.86699999999999</v>
      </c>
      <c r="F40" s="325">
        <f>A!B55</f>
        <v>217</v>
      </c>
      <c r="G40" s="311"/>
      <c r="H40" s="325">
        <f>A!E55</f>
        <v>216.482784000001</v>
      </c>
      <c r="I40" s="326">
        <f>A!F55</f>
        <v>218.09088400000101</v>
      </c>
      <c r="J40" s="325">
        <f t="shared" si="3"/>
        <v>216.482784000001</v>
      </c>
      <c r="K40" s="325">
        <f t="shared" si="4"/>
        <v>218.86699999999999</v>
      </c>
      <c r="L40" s="327">
        <f t="shared" si="5"/>
        <v>1.0966559224583552E-2</v>
      </c>
      <c r="M40" s="325">
        <f>A!G55</f>
        <v>218.623532788934</v>
      </c>
      <c r="N40" s="325">
        <f>A!H55</f>
        <v>216.8</v>
      </c>
      <c r="O40" s="326">
        <f>A!I55</f>
        <v>216.8</v>
      </c>
      <c r="P40" s="328"/>
      <c r="Q40" s="329" t="str">
        <f>A!L55</f>
        <v/>
      </c>
    </row>
    <row r="41" spans="1:17" customFormat="false" ht="12" customHeight="1" thickBot="1">
      <c r="A41" s="308"/>
      <c r="B41" s="331" t="s">
        <v>329</v>
      </c>
      <c r="C41" s="332">
        <f>A!J56</f>
        <v>1250</v>
      </c>
      <c r="D41" s="333">
        <f>A!D56</f>
        <v>1239</v>
      </c>
      <c r="E41" s="333">
        <f>A!C56</f>
        <v>1249.027</v>
      </c>
      <c r="F41" s="333">
        <f>A!B56</f>
        <v>1218</v>
      </c>
      <c r="G41" s="338"/>
      <c r="H41" s="333">
        <f>A!E56</f>
        <v>1252.85664</v>
      </c>
      <c r="I41" s="335">
        <f>A!F56</f>
        <v>1252.85664</v>
      </c>
      <c r="J41" s="333">
        <f t="shared" si="3"/>
        <v>1218</v>
      </c>
      <c r="K41" s="333">
        <f t="shared" si="4"/>
        <v>1252.85664</v>
      </c>
      <c r="L41" s="327">
        <f t="shared" si="5"/>
        <v>2.789260296151691E-2</v>
      </c>
      <c r="M41" s="333">
        <f>A!G56</f>
        <v>1248.8197721694801</v>
      </c>
      <c r="N41" s="333">
        <f>A!H56</f>
        <v>1250.2</v>
      </c>
      <c r="O41" s="335">
        <f>A!I56</f>
        <v>1250</v>
      </c>
      <c r="P41" s="328"/>
      <c r="Q41" s="329" t="str">
        <f>A!L56</f>
        <v/>
      </c>
    </row>
    <row r="42" spans="1:17" customFormat="false" ht="12" customHeight="1" thickTop="1">
      <c r="A42" s="308"/>
      <c r="B42" s="337" t="s">
        <v>54</v>
      </c>
      <c r="C42" s="311"/>
      <c r="D42" s="325"/>
      <c r="E42" s="311"/>
      <c r="F42" s="325"/>
      <c r="G42" s="325"/>
      <c r="H42" s="325"/>
      <c r="I42" s="320"/>
      <c r="J42" s="611" t="s">
        <v>391</v>
      </c>
      <c r="K42" s="612"/>
      <c r="L42" s="613"/>
      <c r="M42" s="325"/>
      <c r="N42" s="311"/>
      <c r="O42" s="320"/>
      <c r="P42" s="315"/>
      <c r="Q42" s="316">
        <f>YourData!$J$5</f>
        <v>40179</v>
      </c>
    </row>
    <row r="43" spans="1:17" customFormat="false" ht="12" customHeight="1">
      <c r="A43" s="308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customFormat="false" ht="12" customHeight="1">
      <c r="A44" s="308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customFormat="false" ht="12" customHeight="1">
      <c r="A45" s="308"/>
      <c r="B45" s="317" t="s">
        <v>330</v>
      </c>
      <c r="C45" s="325">
        <f>A!J63</f>
        <v>144</v>
      </c>
      <c r="D45" s="325">
        <f>A!D63</f>
        <v>144</v>
      </c>
      <c r="E45" s="325">
        <f>A!C63</f>
        <v>145.185</v>
      </c>
      <c r="F45" s="325">
        <f>A!B63</f>
        <v>141</v>
      </c>
      <c r="G45" s="325">
        <f>A!K63</f>
        <v>143.55328729999991</v>
      </c>
      <c r="H45" s="325">
        <f>A!E63</f>
        <v>143.648064000001</v>
      </c>
      <c r="I45" s="326">
        <f>A!F63</f>
        <v>142.36252800000099</v>
      </c>
      <c r="J45" s="325">
        <f t="shared" ref="J45:J58" si="6">MINA(C45:I45)</f>
        <v>141</v>
      </c>
      <c r="K45" s="325">
        <f t="shared" ref="K45:K58" si="7">MAXA(C45:I45)</f>
        <v>145.185</v>
      </c>
      <c r="L45" s="327">
        <f t="shared" ref="L45:L58" si="8">ABS((K45-J45)/(AVERAGE(M45:O45)))</f>
        <v>2.9052154125674263E-2</v>
      </c>
      <c r="M45" s="325">
        <f>A!G63</f>
        <v>144.05384118125599</v>
      </c>
      <c r="N45" s="325">
        <f>A!H63</f>
        <v>144.1</v>
      </c>
      <c r="O45" s="326">
        <f>A!I63</f>
        <v>144</v>
      </c>
      <c r="P45" s="328"/>
      <c r="Q45" s="329" t="str">
        <f>A!L63</f>
        <v/>
      </c>
    </row>
    <row r="46" spans="1:17" customFormat="false" ht="12" customHeight="1">
      <c r="A46" s="308"/>
      <c r="B46" s="317" t="s">
        <v>317</v>
      </c>
      <c r="C46" s="325">
        <f>A!J64</f>
        <v>128</v>
      </c>
      <c r="D46" s="325">
        <f>A!D64</f>
        <v>129</v>
      </c>
      <c r="E46" s="325">
        <f>A!C64</f>
        <v>132.917</v>
      </c>
      <c r="F46" s="325">
        <f>A!B64</f>
        <v>122</v>
      </c>
      <c r="G46" s="325">
        <f>A!K64</f>
        <v>127.53854030000012</v>
      </c>
      <c r="H46" s="325">
        <f>A!E64</f>
        <v>127.68537600000199</v>
      </c>
      <c r="I46" s="326">
        <f>A!F64</f>
        <v>126.658996</v>
      </c>
      <c r="J46" s="325">
        <f t="shared" si="6"/>
        <v>122</v>
      </c>
      <c r="K46" s="325">
        <f t="shared" si="7"/>
        <v>132.917</v>
      </c>
      <c r="L46" s="327">
        <f t="shared" si="8"/>
        <v>8.5304348003635677E-2</v>
      </c>
      <c r="M46" s="325">
        <f>A!G64</f>
        <v>128.131191861453</v>
      </c>
      <c r="N46" s="325">
        <f>A!H64</f>
        <v>127.9</v>
      </c>
      <c r="O46" s="326">
        <f>A!I64</f>
        <v>127.9</v>
      </c>
      <c r="P46" s="328"/>
      <c r="Q46" s="329" t="str">
        <f>A!L64</f>
        <v/>
      </c>
    </row>
    <row r="47" spans="1:17" customFormat="false" ht="12" customHeight="1">
      <c r="A47" s="308"/>
      <c r="B47" s="317" t="s">
        <v>318</v>
      </c>
      <c r="C47" s="325">
        <f>A!J65</f>
        <v>117</v>
      </c>
      <c r="D47" s="325">
        <f>A!D65</f>
        <v>117</v>
      </c>
      <c r="E47" s="325">
        <f>A!C65</f>
        <v>109.581</v>
      </c>
      <c r="F47" s="325">
        <f>A!B65</f>
        <v>110</v>
      </c>
      <c r="G47" s="325">
        <f>A!K65</f>
        <v>116.38453799999994</v>
      </c>
      <c r="H47" s="325">
        <f>A!E65</f>
        <v>116.670623999998</v>
      </c>
      <c r="I47" s="326">
        <f>A!F65</f>
        <v>115.499793</v>
      </c>
      <c r="J47" s="325">
        <f t="shared" si="6"/>
        <v>109.581</v>
      </c>
      <c r="K47" s="325">
        <f t="shared" si="7"/>
        <v>117</v>
      </c>
      <c r="L47" s="327">
        <f t="shared" si="8"/>
        <v>6.3462158631137924E-2</v>
      </c>
      <c r="M47" s="325">
        <f>A!G65</f>
        <v>116.91293633998001</v>
      </c>
      <c r="N47" s="325">
        <f>A!H65</f>
        <v>116.9</v>
      </c>
      <c r="O47" s="326">
        <f>A!I65</f>
        <v>116.9</v>
      </c>
      <c r="P47" s="328"/>
      <c r="Q47" s="329" t="str">
        <f>A!L65</f>
        <v/>
      </c>
    </row>
    <row r="48" spans="1:17" customFormat="false" ht="12" customHeight="1">
      <c r="A48" s="308"/>
      <c r="B48" s="317" t="s">
        <v>319</v>
      </c>
      <c r="C48" s="325">
        <f>A!J66</f>
        <v>10</v>
      </c>
      <c r="D48" s="325">
        <f>A!D66</f>
        <v>10</v>
      </c>
      <c r="E48" s="325">
        <f>A!C66</f>
        <v>8.3160000000000007</v>
      </c>
      <c r="F48" s="325">
        <f>A!B66</f>
        <v>8</v>
      </c>
      <c r="G48" s="325">
        <f>A!K66</f>
        <v>10.255692900000005</v>
      </c>
      <c r="H48" s="325">
        <f>A!E66</f>
        <v>10.259760000000099</v>
      </c>
      <c r="I48" s="326">
        <f>A!F66</f>
        <v>10.388943599999999</v>
      </c>
      <c r="J48" s="325">
        <f t="shared" si="6"/>
        <v>8</v>
      </c>
      <c r="K48" s="325">
        <f t="shared" si="7"/>
        <v>10.388943599999999</v>
      </c>
      <c r="L48" s="327">
        <f t="shared" si="8"/>
        <v>0.23112950413339264</v>
      </c>
      <c r="M48" s="325">
        <f>A!G66</f>
        <v>10.407857810588199</v>
      </c>
      <c r="N48" s="325">
        <f>A!H66</f>
        <v>10.3</v>
      </c>
      <c r="O48" s="326">
        <f>A!I66</f>
        <v>10.3</v>
      </c>
      <c r="P48" s="328"/>
      <c r="Q48" s="329" t="str">
        <f>A!L66</f>
        <v/>
      </c>
    </row>
    <row r="49" spans="1:17" customFormat="false" ht="12" customHeight="1">
      <c r="A49" s="308"/>
      <c r="B49" s="317" t="s">
        <v>320</v>
      </c>
      <c r="C49" s="325">
        <f>A!J67</f>
        <v>8</v>
      </c>
      <c r="D49" s="325">
        <f>A!D67</f>
        <v>8</v>
      </c>
      <c r="E49" s="325">
        <f>A!C67</f>
        <v>6.9470000000000001</v>
      </c>
      <c r="F49" s="325">
        <f>A!B67</f>
        <v>6</v>
      </c>
      <c r="G49" s="325">
        <f>A!K67</f>
        <v>8.1003988500000048</v>
      </c>
      <c r="H49" s="325">
        <f>A!E67</f>
        <v>8.1094271999999705</v>
      </c>
      <c r="I49" s="326">
        <f>A!F67</f>
        <v>8.2128383000000102</v>
      </c>
      <c r="J49" s="325">
        <f t="shared" si="6"/>
        <v>6</v>
      </c>
      <c r="K49" s="325">
        <f t="shared" si="7"/>
        <v>8.2128383000000102</v>
      </c>
      <c r="L49" s="327">
        <f t="shared" si="8"/>
        <v>0.27191159630497713</v>
      </c>
      <c r="M49" s="325">
        <f>A!G67</f>
        <v>8.2142397389857802</v>
      </c>
      <c r="N49" s="325">
        <f>A!H67</f>
        <v>8.1</v>
      </c>
      <c r="O49" s="326">
        <f>A!I67</f>
        <v>8.1</v>
      </c>
      <c r="P49" s="328"/>
      <c r="Q49" s="329" t="str">
        <f>A!L67</f>
        <v/>
      </c>
    </row>
    <row r="50" spans="1:17" customFormat="false" ht="12" customHeight="1">
      <c r="A50" s="308"/>
      <c r="B50" s="317" t="s">
        <v>321</v>
      </c>
      <c r="C50" s="325">
        <f>A!J68</f>
        <v>141</v>
      </c>
      <c r="D50" s="325">
        <f>A!D68</f>
        <v>141</v>
      </c>
      <c r="E50" s="325">
        <f>A!C68</f>
        <v>132.917</v>
      </c>
      <c r="F50" s="325">
        <f>A!B68</f>
        <v>136</v>
      </c>
      <c r="G50" s="325">
        <f>A!K68</f>
        <v>140.2495419</v>
      </c>
      <c r="H50" s="325">
        <f>A!E68</f>
        <v>140.872703999999</v>
      </c>
      <c r="I50" s="326">
        <f>A!F68</f>
        <v>139.40357800000001</v>
      </c>
      <c r="J50" s="325">
        <f t="shared" si="6"/>
        <v>132.917</v>
      </c>
      <c r="K50" s="325">
        <f t="shared" si="7"/>
        <v>141</v>
      </c>
      <c r="L50" s="327">
        <f t="shared" si="8"/>
        <v>5.7269343054889066E-2</v>
      </c>
      <c r="M50" s="325">
        <f>A!G68</f>
        <v>141.220257794102</v>
      </c>
      <c r="N50" s="325">
        <f>A!H68</f>
        <v>141.1</v>
      </c>
      <c r="O50" s="326">
        <f>A!I68</f>
        <v>141.1</v>
      </c>
      <c r="P50" s="328"/>
      <c r="Q50" s="329" t="str">
        <f>A!L68</f>
        <v/>
      </c>
    </row>
    <row r="51" spans="1:17" customFormat="false" ht="12" customHeight="1">
      <c r="A51" s="308"/>
      <c r="B51" s="317" t="s">
        <v>322</v>
      </c>
      <c r="C51" s="325">
        <f>A!J69</f>
        <v>129</v>
      </c>
      <c r="D51" s="325">
        <f>A!D69</f>
        <v>129</v>
      </c>
      <c r="E51" s="325">
        <f>A!C69</f>
        <v>119.05200000000001</v>
      </c>
      <c r="F51" s="325">
        <f>A!B69</f>
        <v>121</v>
      </c>
      <c r="G51" s="325">
        <f>A!K69</f>
        <v>128.27630229999997</v>
      </c>
      <c r="H51" s="325">
        <f>A!E69</f>
        <v>129.11136000000201</v>
      </c>
      <c r="I51" s="326">
        <f>A!F69</f>
        <v>128.28627700000001</v>
      </c>
      <c r="J51" s="325">
        <f t="shared" si="6"/>
        <v>119.05200000000001</v>
      </c>
      <c r="K51" s="325">
        <f t="shared" si="7"/>
        <v>129.11136000000201</v>
      </c>
      <c r="L51" s="327">
        <f t="shared" si="8"/>
        <v>7.7836811519923707E-2</v>
      </c>
      <c r="M51" s="325">
        <f>A!G69</f>
        <v>129.30961208092901</v>
      </c>
      <c r="N51" s="325">
        <f>A!H69</f>
        <v>129.19999999999999</v>
      </c>
      <c r="O51" s="326">
        <f>A!I69</f>
        <v>129.19999999999999</v>
      </c>
      <c r="P51" s="328"/>
      <c r="Q51" s="329" t="str">
        <f>A!L69</f>
        <v/>
      </c>
    </row>
    <row r="52" spans="1:17" customFormat="false" ht="12" customHeight="1">
      <c r="A52" s="308"/>
      <c r="B52" s="317" t="s">
        <v>323</v>
      </c>
      <c r="C52" s="325">
        <f>A!J70</f>
        <v>149</v>
      </c>
      <c r="D52" s="325">
        <f>A!D70</f>
        <v>150</v>
      </c>
      <c r="E52" s="325">
        <f>A!C70</f>
        <v>141.678</v>
      </c>
      <c r="F52" s="325">
        <f>A!B70</f>
        <v>145</v>
      </c>
      <c r="G52" s="325">
        <f>A!K70</f>
        <v>148.53664790000002</v>
      </c>
      <c r="H52" s="325">
        <f>A!E70</f>
        <v>149.35737599999999</v>
      </c>
      <c r="I52" s="326">
        <f>A!F70</f>
        <v>147.97601</v>
      </c>
      <c r="J52" s="325">
        <f t="shared" si="6"/>
        <v>141.678</v>
      </c>
      <c r="K52" s="325">
        <f t="shared" si="7"/>
        <v>150</v>
      </c>
      <c r="L52" s="327">
        <f t="shared" si="8"/>
        <v>5.5765229277318078E-2</v>
      </c>
      <c r="M52" s="325">
        <f>A!G70</f>
        <v>149.09832964991801</v>
      </c>
      <c r="N52" s="325">
        <f>A!H70</f>
        <v>149.30000000000001</v>
      </c>
      <c r="O52" s="326">
        <f>A!I70</f>
        <v>149.30000000000001</v>
      </c>
      <c r="P52" s="328"/>
      <c r="Q52" s="329" t="str">
        <f>A!L70</f>
        <v/>
      </c>
    </row>
    <row r="53" spans="1:17" customFormat="false" ht="12" customHeight="1">
      <c r="A53" s="308"/>
      <c r="B53" s="317" t="s">
        <v>324</v>
      </c>
      <c r="C53" s="325">
        <f>A!J71</f>
        <v>73</v>
      </c>
      <c r="D53" s="325">
        <f>A!D71</f>
        <v>73</v>
      </c>
      <c r="E53" s="325">
        <f>A!C71</f>
        <v>61.322000000000003</v>
      </c>
      <c r="F53" s="325">
        <f>A!B71</f>
        <v>63</v>
      </c>
      <c r="G53" s="325">
        <f>A!K71</f>
        <v>73.009598000000068</v>
      </c>
      <c r="H53" s="325">
        <f>A!E71</f>
        <v>73.158623999999307</v>
      </c>
      <c r="I53" s="326">
        <f>A!F71</f>
        <v>72.9774469999997</v>
      </c>
      <c r="J53" s="325">
        <f t="shared" si="6"/>
        <v>61.322000000000003</v>
      </c>
      <c r="K53" s="325">
        <f t="shared" si="7"/>
        <v>73.158623999999307</v>
      </c>
      <c r="L53" s="327">
        <f t="shared" si="8"/>
        <v>0.16141450871824881</v>
      </c>
      <c r="M53" s="325">
        <f>A!G71</f>
        <v>73.591822804360604</v>
      </c>
      <c r="N53" s="325">
        <f>A!H71</f>
        <v>73.2</v>
      </c>
      <c r="O53" s="326">
        <f>A!I71</f>
        <v>73.2</v>
      </c>
      <c r="P53" s="328"/>
      <c r="Q53" s="329" t="str">
        <f>A!L71</f>
        <v/>
      </c>
    </row>
    <row r="54" spans="1:17" customFormat="false" ht="12" customHeight="1">
      <c r="A54" s="308"/>
      <c r="B54" s="317" t="s">
        <v>325</v>
      </c>
      <c r="C54" s="325">
        <f>A!J72</f>
        <v>118</v>
      </c>
      <c r="D54" s="325">
        <f>A!D72</f>
        <v>119</v>
      </c>
      <c r="E54" s="325">
        <f>A!C72</f>
        <v>110.813</v>
      </c>
      <c r="F54" s="325">
        <f>A!B72</f>
        <v>112</v>
      </c>
      <c r="G54" s="325">
        <f>A!K72</f>
        <v>118.38321940000013</v>
      </c>
      <c r="H54" s="325">
        <f>A!E72</f>
        <v>118.487040000001</v>
      </c>
      <c r="I54" s="326">
        <f>A!F72</f>
        <v>118.128714</v>
      </c>
      <c r="J54" s="325">
        <f t="shared" si="6"/>
        <v>110.813</v>
      </c>
      <c r="K54" s="325">
        <f t="shared" si="7"/>
        <v>119</v>
      </c>
      <c r="L54" s="327">
        <f t="shared" si="8"/>
        <v>6.9016230100176004E-2</v>
      </c>
      <c r="M54" s="325">
        <f>A!G72</f>
        <v>118.77281374757899</v>
      </c>
      <c r="N54" s="325">
        <f>A!H72</f>
        <v>118.6</v>
      </c>
      <c r="O54" s="326">
        <f>A!I72</f>
        <v>118.5</v>
      </c>
      <c r="P54" s="328"/>
      <c r="Q54" s="329" t="str">
        <f>A!L72</f>
        <v/>
      </c>
    </row>
    <row r="55" spans="1:17" customFormat="false" ht="12" customHeight="1">
      <c r="A55" s="308"/>
      <c r="B55" s="317" t="s">
        <v>326</v>
      </c>
      <c r="C55" s="325">
        <f>A!J73</f>
        <v>139</v>
      </c>
      <c r="D55" s="325">
        <f>A!D73</f>
        <v>139</v>
      </c>
      <c r="E55" s="325">
        <f>A!C73</f>
        <v>135.05600000000001</v>
      </c>
      <c r="F55" s="325">
        <f>A!B73</f>
        <v>137</v>
      </c>
      <c r="G55" s="325">
        <f>A!K73</f>
        <v>139.11030349999984</v>
      </c>
      <c r="H55" s="325">
        <f>A!E73</f>
        <v>139.244448000002</v>
      </c>
      <c r="I55" s="326">
        <f>A!F73</f>
        <v>138.82096899999999</v>
      </c>
      <c r="J55" s="325">
        <f t="shared" si="6"/>
        <v>135.05600000000001</v>
      </c>
      <c r="K55" s="325">
        <f t="shared" si="7"/>
        <v>139.244448000002</v>
      </c>
      <c r="L55" s="327">
        <f t="shared" si="8"/>
        <v>3.0054286987278547E-2</v>
      </c>
      <c r="M55" s="325">
        <f>A!G73</f>
        <v>139.38824163170599</v>
      </c>
      <c r="N55" s="325">
        <f>A!H73</f>
        <v>139.4</v>
      </c>
      <c r="O55" s="326">
        <f>A!I73</f>
        <v>139.30000000000001</v>
      </c>
      <c r="P55" s="328"/>
      <c r="Q55" s="329" t="str">
        <f>A!L73</f>
        <v/>
      </c>
    </row>
    <row r="56" spans="1:17" customFormat="false" ht="12" customHeight="1">
      <c r="A56" s="308"/>
      <c r="B56" s="317" t="s">
        <v>327</v>
      </c>
      <c r="C56" s="325">
        <f>A!J74</f>
        <v>18</v>
      </c>
      <c r="D56" s="325">
        <f>A!D74</f>
        <v>18</v>
      </c>
      <c r="E56" s="325">
        <f>A!C74</f>
        <v>14.151</v>
      </c>
      <c r="F56" s="325">
        <f>A!B74</f>
        <v>14</v>
      </c>
      <c r="G56" s="325">
        <f>A!K74</f>
        <v>18.033697419999992</v>
      </c>
      <c r="H56" s="325">
        <f>A!E74</f>
        <v>18.0235775999998</v>
      </c>
      <c r="I56" s="326">
        <f>A!F74</f>
        <v>18.143478999999999</v>
      </c>
      <c r="J56" s="325">
        <f t="shared" si="6"/>
        <v>14</v>
      </c>
      <c r="K56" s="325">
        <f t="shared" si="7"/>
        <v>18.143478999999999</v>
      </c>
      <c r="L56" s="327">
        <f t="shared" si="8"/>
        <v>0.22947031147641597</v>
      </c>
      <c r="M56" s="325">
        <f>A!G74</f>
        <v>18.170131726506799</v>
      </c>
      <c r="N56" s="325">
        <f>A!H74</f>
        <v>18</v>
      </c>
      <c r="O56" s="326">
        <f>A!I74</f>
        <v>18</v>
      </c>
      <c r="P56" s="328"/>
      <c r="Q56" s="329" t="str">
        <f>A!L74</f>
        <v/>
      </c>
    </row>
    <row r="57" spans="1:17" customFormat="false" ht="12" customHeight="1">
      <c r="A57" s="308"/>
      <c r="B57" s="317" t="s">
        <v>328</v>
      </c>
      <c r="C57" s="325">
        <f>A!J75</f>
        <v>23</v>
      </c>
      <c r="D57" s="325">
        <f>A!D75</f>
        <v>23</v>
      </c>
      <c r="E57" s="325">
        <f>A!C75</f>
        <v>17.728000000000002</v>
      </c>
      <c r="F57" s="325">
        <f>A!B75</f>
        <v>18</v>
      </c>
      <c r="G57" s="325">
        <f>A!K75</f>
        <v>22.660677670000016</v>
      </c>
      <c r="H57" s="325">
        <f>A!E75</f>
        <v>22.625299199999901</v>
      </c>
      <c r="I57" s="326">
        <f>A!F75</f>
        <v>22.788388800000099</v>
      </c>
      <c r="J57" s="325">
        <f t="shared" si="6"/>
        <v>17.728000000000002</v>
      </c>
      <c r="K57" s="325">
        <f t="shared" si="7"/>
        <v>23</v>
      </c>
      <c r="L57" s="327">
        <f t="shared" si="8"/>
        <v>0.23251636483352772</v>
      </c>
      <c r="M57" s="325">
        <f>A!G75</f>
        <v>22.8210186982908</v>
      </c>
      <c r="N57" s="325">
        <f>A!H75</f>
        <v>22.6</v>
      </c>
      <c r="O57" s="326">
        <f>A!I75</f>
        <v>22.6</v>
      </c>
      <c r="P57" s="328"/>
      <c r="Q57" s="329" t="str">
        <f>A!L75</f>
        <v/>
      </c>
    </row>
    <row r="58" spans="1:17" customFormat="false" ht="12" customHeight="1" thickBot="1">
      <c r="A58" s="308"/>
      <c r="B58" s="331" t="s">
        <v>329</v>
      </c>
      <c r="C58" s="333">
        <f>A!J76</f>
        <v>154</v>
      </c>
      <c r="D58" s="333">
        <f>A!D76</f>
        <v>153</v>
      </c>
      <c r="E58" s="333">
        <f>A!C76</f>
        <v>149.15100000000001</v>
      </c>
      <c r="F58" s="333">
        <f>A!B76</f>
        <v>151</v>
      </c>
      <c r="G58" s="334">
        <f>A!K76</f>
        <v>153.35481159999983</v>
      </c>
      <c r="H58" s="333">
        <f>A!E76</f>
        <v>154.56</v>
      </c>
      <c r="I58" s="335">
        <f>A!F76</f>
        <v>154.56</v>
      </c>
      <c r="J58" s="333">
        <f t="shared" si="6"/>
        <v>149.15100000000001</v>
      </c>
      <c r="K58" s="333">
        <f t="shared" si="7"/>
        <v>154.56</v>
      </c>
      <c r="L58" s="327">
        <f t="shared" si="8"/>
        <v>3.4997544113939377E-2</v>
      </c>
      <c r="M58" s="333">
        <f>A!G76</f>
        <v>154.46110568132201</v>
      </c>
      <c r="N58" s="333">
        <f>A!H76</f>
        <v>154.6</v>
      </c>
      <c r="O58" s="335">
        <f>A!I76</f>
        <v>154.6</v>
      </c>
      <c r="P58" s="328"/>
      <c r="Q58" s="329" t="str">
        <f>A!L76</f>
        <v/>
      </c>
    </row>
    <row r="59" spans="1:17" customFormat="false" ht="12" customHeight="1" thickTop="1">
      <c r="A59" s="308"/>
      <c r="B59" s="337" t="s">
        <v>55</v>
      </c>
      <c r="C59" s="325"/>
      <c r="D59" s="325"/>
      <c r="E59" s="325"/>
      <c r="F59" s="325"/>
      <c r="G59" s="325"/>
      <c r="H59" s="325"/>
      <c r="I59" s="320"/>
      <c r="J59" s="611" t="s">
        <v>391</v>
      </c>
      <c r="K59" s="612"/>
      <c r="L59" s="613"/>
      <c r="M59" s="325"/>
      <c r="N59" s="325"/>
      <c r="O59" s="320"/>
      <c r="P59" s="315"/>
      <c r="Q59" s="316">
        <f>YourData!$J$5</f>
        <v>40179</v>
      </c>
    </row>
    <row r="60" spans="1:17" customFormat="false" ht="12" customHeight="1">
      <c r="A60" s="308"/>
      <c r="B60" s="317"/>
      <c r="C60" s="318" t="s">
        <v>41</v>
      </c>
      <c r="D60" s="318" t="s">
        <v>153</v>
      </c>
      <c r="E60" s="318" t="s">
        <v>154</v>
      </c>
      <c r="F60" s="318" t="s">
        <v>154</v>
      </c>
      <c r="G60" s="318" t="s">
        <v>42</v>
      </c>
      <c r="H60" s="318" t="s">
        <v>155</v>
      </c>
      <c r="I60" s="319" t="s">
        <v>156</v>
      </c>
      <c r="J60" s="311"/>
      <c r="K60" s="311"/>
      <c r="L60" s="319" t="s">
        <v>157</v>
      </c>
      <c r="M60" s="311"/>
      <c r="N60" s="311" t="s">
        <v>158</v>
      </c>
      <c r="O60" s="320"/>
      <c r="P60" s="315"/>
      <c r="Q60" s="558" t="str">
        <f>A!$L$21</f>
        <v>Tested Prg</v>
      </c>
    </row>
    <row r="61" spans="1:17" customFormat="false" ht="12" customHeight="1">
      <c r="A61" s="308"/>
      <c r="B61" s="321" t="s">
        <v>828</v>
      </c>
      <c r="C61" s="322" t="s">
        <v>159</v>
      </c>
      <c r="D61" s="322" t="s">
        <v>159</v>
      </c>
      <c r="E61" s="322" t="s">
        <v>61</v>
      </c>
      <c r="F61" s="322" t="s">
        <v>43</v>
      </c>
      <c r="G61" s="322" t="s">
        <v>160</v>
      </c>
      <c r="H61" s="322" t="s">
        <v>161</v>
      </c>
      <c r="I61" s="323" t="s">
        <v>161</v>
      </c>
      <c r="J61" s="322" t="s">
        <v>162</v>
      </c>
      <c r="K61" s="322" t="s">
        <v>163</v>
      </c>
      <c r="L61" s="323" t="s">
        <v>390</v>
      </c>
      <c r="M61" s="322" t="s">
        <v>161</v>
      </c>
      <c r="N61" s="322" t="s">
        <v>49</v>
      </c>
      <c r="O61" s="323" t="s">
        <v>50</v>
      </c>
      <c r="P61" s="324"/>
      <c r="Q61" s="559" t="str">
        <f>A!$L$22</f>
        <v>Org</v>
      </c>
    </row>
    <row r="62" spans="1:17" customFormat="false" ht="12" customHeight="1">
      <c r="A62" s="308"/>
      <c r="B62" s="317" t="s">
        <v>330</v>
      </c>
      <c r="C62" s="325">
        <f>A!J83</f>
        <v>68</v>
      </c>
      <c r="D62" s="325">
        <f>A!D83</f>
        <v>68</v>
      </c>
      <c r="E62" s="325">
        <f>A!C83</f>
        <v>68.174000000000007</v>
      </c>
      <c r="F62" s="325">
        <f>A!B83</f>
        <v>67</v>
      </c>
      <c r="G62" s="325"/>
      <c r="H62" s="325">
        <f>A!E83</f>
        <v>67.451999999999799</v>
      </c>
      <c r="I62" s="326">
        <f>A!F83</f>
        <v>66.848611200000704</v>
      </c>
      <c r="J62" s="325">
        <f t="shared" ref="J62:J75" si="9">MINA(C62:I62)</f>
        <v>66.848611200000704</v>
      </c>
      <c r="K62" s="325">
        <f t="shared" ref="K62:K75" si="10">MAXA(C62:I62)</f>
        <v>68.174000000000007</v>
      </c>
      <c r="L62" s="327">
        <f t="shared" ref="L62:L75" si="11">ABS((K62-J62)/(AVERAGE(M62:O62)))</f>
        <v>1.9602218489256987E-2</v>
      </c>
      <c r="M62" s="325">
        <f>A!G83</f>
        <v>67.642673250328798</v>
      </c>
      <c r="N62" s="325">
        <f>A!H83</f>
        <v>67.599999999999994</v>
      </c>
      <c r="O62" s="326">
        <f>A!I83</f>
        <v>67.599999999999994</v>
      </c>
      <c r="P62" s="328"/>
      <c r="Q62" s="329" t="str">
        <f>A!L83</f>
        <v/>
      </c>
    </row>
    <row r="63" spans="1:17" customFormat="false" ht="12" customHeight="1">
      <c r="A63" s="308"/>
      <c r="B63" s="317" t="s">
        <v>317</v>
      </c>
      <c r="C63" s="325">
        <f>A!J84</f>
        <v>60</v>
      </c>
      <c r="D63" s="325">
        <f>A!D84</f>
        <v>61</v>
      </c>
      <c r="E63" s="325">
        <f>A!C84</f>
        <v>62.412999999999997</v>
      </c>
      <c r="F63" s="325">
        <f>A!B84</f>
        <v>60</v>
      </c>
      <c r="G63" s="325"/>
      <c r="H63" s="325">
        <f>A!E84</f>
        <v>59.956579200000903</v>
      </c>
      <c r="I63" s="326">
        <f>A!F84</f>
        <v>59.474650000000103</v>
      </c>
      <c r="J63" s="325">
        <f t="shared" si="9"/>
        <v>59.474650000000103</v>
      </c>
      <c r="K63" s="325">
        <f t="shared" si="10"/>
        <v>62.412999999999997</v>
      </c>
      <c r="L63" s="327">
        <f t="shared" si="11"/>
        <v>4.8873137934466723E-2</v>
      </c>
      <c r="M63" s="325">
        <f>A!G84</f>
        <v>60.165950961029999</v>
      </c>
      <c r="N63" s="325">
        <f>A!H84</f>
        <v>60.1</v>
      </c>
      <c r="O63" s="326">
        <f>A!I84</f>
        <v>60.1</v>
      </c>
      <c r="P63" s="328"/>
      <c r="Q63" s="329" t="str">
        <f>A!L84</f>
        <v/>
      </c>
    </row>
    <row r="64" spans="1:17" customFormat="false" ht="12" customHeight="1">
      <c r="A64" s="308"/>
      <c r="B64" s="317" t="s">
        <v>318</v>
      </c>
      <c r="C64" s="325">
        <f>A!J85</f>
        <v>55</v>
      </c>
      <c r="D64" s="325">
        <f>A!D85</f>
        <v>55</v>
      </c>
      <c r="E64" s="325">
        <f>A!C85</f>
        <v>51.454999999999998</v>
      </c>
      <c r="F64" s="325">
        <f>A!B85</f>
        <v>55</v>
      </c>
      <c r="G64" s="325"/>
      <c r="H64" s="325">
        <f>A!E85</f>
        <v>54.784598400000597</v>
      </c>
      <c r="I64" s="326">
        <f>A!F85</f>
        <v>54.234699800000101</v>
      </c>
      <c r="J64" s="325">
        <f t="shared" si="9"/>
        <v>51.454999999999998</v>
      </c>
      <c r="K64" s="325">
        <f t="shared" si="10"/>
        <v>55</v>
      </c>
      <c r="L64" s="327">
        <f t="shared" si="11"/>
        <v>6.4572635746649898E-2</v>
      </c>
      <c r="M64" s="325">
        <f>A!G85</f>
        <v>54.898248368338599</v>
      </c>
      <c r="N64" s="325">
        <f>A!H85</f>
        <v>54.9</v>
      </c>
      <c r="O64" s="326">
        <f>A!I85</f>
        <v>54.9</v>
      </c>
      <c r="P64" s="328"/>
      <c r="Q64" s="329" t="str">
        <f>A!L85</f>
        <v/>
      </c>
    </row>
    <row r="65" spans="1:17" customFormat="false" ht="12" customHeight="1">
      <c r="A65" s="308"/>
      <c r="B65" s="317" t="s">
        <v>319</v>
      </c>
      <c r="C65" s="325">
        <f>A!J86</f>
        <v>5</v>
      </c>
      <c r="D65" s="325">
        <f>A!D86</f>
        <v>5</v>
      </c>
      <c r="E65" s="325">
        <f>A!C86</f>
        <v>3.9049999999999998</v>
      </c>
      <c r="F65" s="325">
        <f>A!B86</f>
        <v>5</v>
      </c>
      <c r="G65" s="325"/>
      <c r="H65" s="325">
        <f>A!E86</f>
        <v>4.8176217600000104</v>
      </c>
      <c r="I65" s="326">
        <f>A!F86</f>
        <v>4.8782944199999996</v>
      </c>
      <c r="J65" s="325">
        <f t="shared" si="9"/>
        <v>3.9049999999999998</v>
      </c>
      <c r="K65" s="325">
        <f t="shared" si="10"/>
        <v>5</v>
      </c>
      <c r="L65" s="327">
        <f t="shared" si="11"/>
        <v>0.22675239194482369</v>
      </c>
      <c r="M65" s="325">
        <f>A!G86</f>
        <v>4.8871680154066404</v>
      </c>
      <c r="N65" s="325">
        <f>A!H86</f>
        <v>4.8</v>
      </c>
      <c r="O65" s="326">
        <f>A!I86</f>
        <v>4.8</v>
      </c>
      <c r="P65" s="328"/>
      <c r="Q65" s="329" t="str">
        <f>A!L86</f>
        <v/>
      </c>
    </row>
    <row r="66" spans="1:17" customFormat="false" ht="12" customHeight="1">
      <c r="A66" s="308"/>
      <c r="B66" s="317" t="s">
        <v>320</v>
      </c>
      <c r="C66" s="325">
        <f>A!J87</f>
        <v>4</v>
      </c>
      <c r="D66" s="325">
        <f>A!D87</f>
        <v>4</v>
      </c>
      <c r="E66" s="325">
        <f>A!C87</f>
        <v>3.262</v>
      </c>
      <c r="F66" s="325">
        <f>A!B87</f>
        <v>4</v>
      </c>
      <c r="G66" s="325"/>
      <c r="H66" s="325">
        <f>A!E87</f>
        <v>3.8079148599999999</v>
      </c>
      <c r="I66" s="326">
        <f>A!F87</f>
        <v>3.8564617899999898</v>
      </c>
      <c r="J66" s="325">
        <f t="shared" si="9"/>
        <v>3.262</v>
      </c>
      <c r="K66" s="325">
        <f t="shared" si="10"/>
        <v>4</v>
      </c>
      <c r="L66" s="327">
        <f t="shared" si="11"/>
        <v>0.19324225938329992</v>
      </c>
      <c r="M66" s="325">
        <f>A!G87</f>
        <v>3.85712126874115</v>
      </c>
      <c r="N66" s="325">
        <f>A!H87</f>
        <v>3.8</v>
      </c>
      <c r="O66" s="326">
        <f>A!I87</f>
        <v>3.8</v>
      </c>
      <c r="P66" s="328"/>
      <c r="Q66" s="329" t="str">
        <f>A!L87</f>
        <v/>
      </c>
    </row>
    <row r="67" spans="1:17" customFormat="false" ht="12" customHeight="1">
      <c r="A67" s="308"/>
      <c r="B67" s="317" t="s">
        <v>321</v>
      </c>
      <c r="C67" s="325">
        <f>A!J88</f>
        <v>66</v>
      </c>
      <c r="D67" s="325">
        <f>A!D88</f>
        <v>66</v>
      </c>
      <c r="E67" s="325">
        <f>A!C88</f>
        <v>62.412999999999997</v>
      </c>
      <c r="F67" s="325">
        <f>A!B88</f>
        <v>65</v>
      </c>
      <c r="G67" s="325"/>
      <c r="H67" s="325">
        <f>A!E88</f>
        <v>66.149059200000394</v>
      </c>
      <c r="I67" s="326">
        <f>A!F88</f>
        <v>65.459075199999901</v>
      </c>
      <c r="J67" s="325">
        <f t="shared" si="9"/>
        <v>62.412999999999997</v>
      </c>
      <c r="K67" s="325">
        <f t="shared" si="10"/>
        <v>66.149059200000394</v>
      </c>
      <c r="L67" s="327">
        <f t="shared" si="11"/>
        <v>5.6375725688867569E-2</v>
      </c>
      <c r="M67" s="325">
        <f>A!G88</f>
        <v>66.312121051143393</v>
      </c>
      <c r="N67" s="325">
        <f>A!H88</f>
        <v>66.3</v>
      </c>
      <c r="O67" s="326">
        <f>A!I88</f>
        <v>66.2</v>
      </c>
      <c r="P67" s="328"/>
      <c r="Q67" s="329" t="str">
        <f>A!L88</f>
        <v/>
      </c>
    </row>
    <row r="68" spans="1:17" customFormat="false" ht="12" customHeight="1">
      <c r="A68" s="308"/>
      <c r="B68" s="317" t="s">
        <v>322</v>
      </c>
      <c r="C68" s="325">
        <f>A!J89</f>
        <v>61</v>
      </c>
      <c r="D68" s="325">
        <f>A!D89</f>
        <v>61</v>
      </c>
      <c r="E68" s="325">
        <f>A!C89</f>
        <v>55.902999999999999</v>
      </c>
      <c r="F68" s="325">
        <f>A!B89</f>
        <v>60</v>
      </c>
      <c r="G68" s="325"/>
      <c r="H68" s="325">
        <f>A!E89</f>
        <v>60.626227200000699</v>
      </c>
      <c r="I68" s="326">
        <f>A!F89</f>
        <v>60.238771900000003</v>
      </c>
      <c r="J68" s="325">
        <f t="shared" si="9"/>
        <v>55.902999999999999</v>
      </c>
      <c r="K68" s="325">
        <f t="shared" si="10"/>
        <v>61</v>
      </c>
      <c r="L68" s="327">
        <f t="shared" si="11"/>
        <v>8.3961449043645317E-2</v>
      </c>
      <c r="M68" s="325">
        <f>A!G89</f>
        <v>60.719296107566599</v>
      </c>
      <c r="N68" s="325">
        <f>A!H89</f>
        <v>60.7</v>
      </c>
      <c r="O68" s="326">
        <f>A!I89</f>
        <v>60.7</v>
      </c>
      <c r="P68" s="328"/>
      <c r="Q68" s="329" t="str">
        <f>A!L89</f>
        <v/>
      </c>
    </row>
    <row r="69" spans="1:17" customFormat="false" ht="12" customHeight="1">
      <c r="A69" s="308"/>
      <c r="B69" s="317" t="s">
        <v>323</v>
      </c>
      <c r="C69" s="325">
        <f>A!J90</f>
        <v>70</v>
      </c>
      <c r="D69" s="325">
        <f>A!D90</f>
        <v>70</v>
      </c>
      <c r="E69" s="325">
        <f>A!C90</f>
        <v>66.527000000000001</v>
      </c>
      <c r="F69" s="325">
        <f>A!B90</f>
        <v>69</v>
      </c>
      <c r="G69" s="325"/>
      <c r="H69" s="325">
        <f>A!E90</f>
        <v>70.132607999999294</v>
      </c>
      <c r="I69" s="326">
        <f>A!F90</f>
        <v>69.484329999999801</v>
      </c>
      <c r="J69" s="325">
        <f t="shared" si="9"/>
        <v>66.527000000000001</v>
      </c>
      <c r="K69" s="325">
        <f t="shared" si="10"/>
        <v>70.132607999999294</v>
      </c>
      <c r="L69" s="327">
        <f t="shared" si="11"/>
        <v>5.1456888334548499E-2</v>
      </c>
      <c r="M69" s="325">
        <f>A!G90</f>
        <v>70.011389574744101</v>
      </c>
      <c r="N69" s="325">
        <f>A!H90</f>
        <v>70.099999999999994</v>
      </c>
      <c r="O69" s="326">
        <f>A!I90</f>
        <v>70.099999999999994</v>
      </c>
      <c r="P69" s="328"/>
      <c r="Q69" s="329" t="str">
        <f>A!L90</f>
        <v/>
      </c>
    </row>
    <row r="70" spans="1:17" customFormat="false" ht="12" customHeight="1">
      <c r="A70" s="308"/>
      <c r="B70" s="317" t="s">
        <v>324</v>
      </c>
      <c r="C70" s="325">
        <f>A!J91</f>
        <v>34</v>
      </c>
      <c r="D70" s="325">
        <f>A!D91</f>
        <v>34</v>
      </c>
      <c r="E70" s="325">
        <f>A!C91</f>
        <v>28.795000000000002</v>
      </c>
      <c r="F70" s="325">
        <f>A!B91</f>
        <v>34</v>
      </c>
      <c r="G70" s="325"/>
      <c r="H70" s="325">
        <f>A!E91</f>
        <v>34.3527071999996</v>
      </c>
      <c r="I70" s="326">
        <f>A!F91</f>
        <v>34.267610300000001</v>
      </c>
      <c r="J70" s="325">
        <f t="shared" si="9"/>
        <v>28.795000000000002</v>
      </c>
      <c r="K70" s="325">
        <f t="shared" si="10"/>
        <v>34.3527071999996</v>
      </c>
      <c r="L70" s="327">
        <f t="shared" si="11"/>
        <v>0.16131715377102288</v>
      </c>
      <c r="M70" s="325">
        <f>A!G91</f>
        <v>34.5561602733519</v>
      </c>
      <c r="N70" s="325">
        <f>A!H91</f>
        <v>34.4</v>
      </c>
      <c r="O70" s="326">
        <f>A!I91</f>
        <v>34.4</v>
      </c>
      <c r="P70" s="328"/>
      <c r="Q70" s="329" t="str">
        <f>A!L91</f>
        <v/>
      </c>
    </row>
    <row r="71" spans="1:17" customFormat="false" ht="12" customHeight="1">
      <c r="A71" s="308"/>
      <c r="B71" s="317" t="s">
        <v>325</v>
      </c>
      <c r="C71" s="325">
        <f>A!J92</f>
        <v>56</v>
      </c>
      <c r="D71" s="325">
        <f>A!D92</f>
        <v>56</v>
      </c>
      <c r="E71" s="325">
        <f>A!C92</f>
        <v>52.033999999999999</v>
      </c>
      <c r="F71" s="325">
        <f>A!B92</f>
        <v>56</v>
      </c>
      <c r="G71" s="325"/>
      <c r="H71" s="325">
        <f>A!E92</f>
        <v>55.6373664000009</v>
      </c>
      <c r="I71" s="326">
        <f>A!F92</f>
        <v>55.4691221</v>
      </c>
      <c r="J71" s="325">
        <f t="shared" si="9"/>
        <v>52.033999999999999</v>
      </c>
      <c r="K71" s="325">
        <f t="shared" si="10"/>
        <v>56</v>
      </c>
      <c r="L71" s="327">
        <f t="shared" si="11"/>
        <v>7.1172383786765742E-2</v>
      </c>
      <c r="M71" s="325">
        <f>A!G92</f>
        <v>55.771582107558899</v>
      </c>
      <c r="N71" s="325">
        <f>A!H92</f>
        <v>55.7</v>
      </c>
      <c r="O71" s="326">
        <f>A!I92</f>
        <v>55.7</v>
      </c>
      <c r="P71" s="328"/>
      <c r="Q71" s="329" t="str">
        <f>A!L92</f>
        <v/>
      </c>
    </row>
    <row r="72" spans="1:17" customFormat="false" ht="12" customHeight="1">
      <c r="A72" s="308"/>
      <c r="B72" s="317" t="s">
        <v>326</v>
      </c>
      <c r="C72" s="325">
        <f>A!J93</f>
        <v>65</v>
      </c>
      <c r="D72" s="325">
        <f>A!D93</f>
        <v>65</v>
      </c>
      <c r="E72" s="325">
        <f>A!C93</f>
        <v>63.417999999999999</v>
      </c>
      <c r="F72" s="325">
        <f>A!B93</f>
        <v>66</v>
      </c>
      <c r="G72" s="325"/>
      <c r="H72" s="325">
        <f>A!E93</f>
        <v>65.384188800000402</v>
      </c>
      <c r="I72" s="326">
        <f>A!F93</f>
        <v>65.185497499999798</v>
      </c>
      <c r="J72" s="325">
        <f t="shared" si="9"/>
        <v>63.417999999999999</v>
      </c>
      <c r="K72" s="325">
        <f t="shared" si="10"/>
        <v>66</v>
      </c>
      <c r="L72" s="327">
        <f t="shared" si="11"/>
        <v>3.9469687604240099E-2</v>
      </c>
      <c r="M72" s="325">
        <f>A!G93</f>
        <v>65.451869983583904</v>
      </c>
      <c r="N72" s="325">
        <f>A!H93</f>
        <v>65.400000000000006</v>
      </c>
      <c r="O72" s="326">
        <f>A!I93</f>
        <v>65.400000000000006</v>
      </c>
      <c r="P72" s="328"/>
      <c r="Q72" s="329" t="str">
        <f>A!L93</f>
        <v/>
      </c>
    </row>
    <row r="73" spans="1:17" customFormat="false" ht="12" customHeight="1">
      <c r="A73" s="308"/>
      <c r="B73" s="317" t="s">
        <v>327</v>
      </c>
      <c r="C73" s="325">
        <f>A!J94</f>
        <v>8</v>
      </c>
      <c r="D73" s="325">
        <f>A!D94</f>
        <v>9</v>
      </c>
      <c r="E73" s="325">
        <f>A!C94</f>
        <v>6.6449999999999996</v>
      </c>
      <c r="F73" s="325">
        <f>A!B94</f>
        <v>8</v>
      </c>
      <c r="G73" s="325"/>
      <c r="H73" s="325">
        <f>A!E94</f>
        <v>8.4632352000000406</v>
      </c>
      <c r="I73" s="326">
        <f>A!F94</f>
        <v>8.5195443000000193</v>
      </c>
      <c r="J73" s="325">
        <f t="shared" si="9"/>
        <v>6.6449999999999996</v>
      </c>
      <c r="K73" s="325">
        <f t="shared" si="10"/>
        <v>9</v>
      </c>
      <c r="L73" s="327">
        <f t="shared" si="11"/>
        <v>0.27671090726430075</v>
      </c>
      <c r="M73" s="325">
        <f>A!G94</f>
        <v>8.5320618541858106</v>
      </c>
      <c r="N73" s="325">
        <f>A!H94</f>
        <v>8.5</v>
      </c>
      <c r="O73" s="326">
        <f>A!I94</f>
        <v>8.5</v>
      </c>
      <c r="P73" s="328"/>
      <c r="Q73" s="329" t="str">
        <f>A!L94</f>
        <v/>
      </c>
    </row>
    <row r="74" spans="1:17" customFormat="false" ht="12" customHeight="1">
      <c r="A74" s="308"/>
      <c r="B74" s="317" t="s">
        <v>328</v>
      </c>
      <c r="C74" s="325">
        <f>A!J95</f>
        <v>11</v>
      </c>
      <c r="D74" s="325">
        <f>A!D95</f>
        <v>11</v>
      </c>
      <c r="E74" s="325">
        <f>A!C95</f>
        <v>8.3239999999999998</v>
      </c>
      <c r="F74" s="325">
        <f>A!B95</f>
        <v>11</v>
      </c>
      <c r="G74" s="325"/>
      <c r="H74" s="325">
        <f>A!E95</f>
        <v>10.6240512000001</v>
      </c>
      <c r="I74" s="326">
        <f>A!F95</f>
        <v>10.700636599999999</v>
      </c>
      <c r="J74" s="325">
        <f t="shared" si="9"/>
        <v>8.3239999999999998</v>
      </c>
      <c r="K74" s="325">
        <f t="shared" si="10"/>
        <v>11</v>
      </c>
      <c r="L74" s="327">
        <f t="shared" si="11"/>
        <v>0.2515356221048401</v>
      </c>
      <c r="M74" s="325">
        <f>A!G95</f>
        <v>10.715956606153901</v>
      </c>
      <c r="N74" s="325">
        <f>A!H95</f>
        <v>10.6</v>
      </c>
      <c r="O74" s="326">
        <f>A!I95</f>
        <v>10.6</v>
      </c>
      <c r="P74" s="328"/>
      <c r="Q74" s="329" t="str">
        <f>A!L95</f>
        <v/>
      </c>
    </row>
    <row r="75" spans="1:17" customFormat="false" ht="12" customHeight="1" thickBot="1">
      <c r="A75" s="308"/>
      <c r="B75" s="331" t="s">
        <v>329</v>
      </c>
      <c r="C75" s="333">
        <f>A!J96</f>
        <v>73</v>
      </c>
      <c r="D75" s="333">
        <f>A!D96</f>
        <v>72</v>
      </c>
      <c r="E75" s="333">
        <f>A!C96</f>
        <v>70.036000000000001</v>
      </c>
      <c r="F75" s="333">
        <f>A!B96</f>
        <v>71</v>
      </c>
      <c r="G75" s="333"/>
      <c r="H75" s="333">
        <f>A!E96</f>
        <v>72.575999999999496</v>
      </c>
      <c r="I75" s="335">
        <f>A!F96</f>
        <v>72.575999999999496</v>
      </c>
      <c r="J75" s="333">
        <f t="shared" si="9"/>
        <v>70.036000000000001</v>
      </c>
      <c r="K75" s="333">
        <f t="shared" si="10"/>
        <v>73</v>
      </c>
      <c r="L75" s="327">
        <f t="shared" si="11"/>
        <v>4.083965397739267E-2</v>
      </c>
      <c r="M75" s="333">
        <f>A!G96</f>
        <v>72.529562667751307</v>
      </c>
      <c r="N75" s="333">
        <f>A!H96</f>
        <v>72.599999999999994</v>
      </c>
      <c r="O75" s="335">
        <f>A!I96</f>
        <v>72.599999999999994</v>
      </c>
      <c r="P75" s="328"/>
      <c r="Q75" s="339" t="str">
        <f>A!L96</f>
        <v/>
      </c>
    </row>
    <row r="76" spans="1:17" s="484" customFormat="1" ht="16" thickTop="1">
      <c r="A76" s="483"/>
      <c r="B76" s="485" t="s">
        <v>816</v>
      </c>
      <c r="C76" s="486"/>
      <c r="D76" s="346"/>
      <c r="E76" s="486"/>
      <c r="F76" s="486"/>
      <c r="G76" s="486"/>
      <c r="H76" s="486"/>
      <c r="I76" s="485"/>
      <c r="J76" s="485"/>
      <c r="K76" s="485"/>
      <c r="L76" s="485"/>
      <c r="M76" s="486"/>
      <c r="N76" s="485"/>
      <c r="O76" s="485"/>
      <c r="P76" s="456"/>
      <c r="Q76" s="485"/>
    </row>
    <row r="77" spans="1:17" customFormat="false" ht="14" customHeight="1">
      <c r="A77" s="308"/>
      <c r="B77" s="309"/>
      <c r="C77" s="310"/>
      <c r="D77" s="310"/>
      <c r="E77" s="310"/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/>
    </row>
    <row r="78" spans="1:17" customFormat="false" ht="12" customHeight="1">
      <c r="A78" s="308"/>
      <c r="B78" s="309"/>
      <c r="C78" s="310"/>
      <c r="D78" s="310"/>
      <c r="E78" s="310"/>
      <c r="F78" s="310"/>
      <c r="G78" s="310"/>
      <c r="H78" s="310"/>
      <c r="I78" s="310"/>
      <c r="J78" s="310"/>
      <c r="K78" s="310"/>
      <c r="L78" s="345"/>
      <c r="M78" s="309"/>
      <c r="N78" s="310"/>
      <c r="O78" s="310"/>
      <c r="P78" s="310"/>
      <c r="Q78" s="310"/>
    </row>
    <row r="79" spans="1:17" customFormat="false" ht="12" customHeight="1">
      <c r="A79" s="308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45"/>
      <c r="M79" s="310"/>
      <c r="N79" s="310"/>
      <c r="O79" s="310"/>
      <c r="P79" s="310"/>
      <c r="Q79" s="310"/>
    </row>
    <row r="80" spans="1:17" customFormat="false" ht="12" customHeight="1">
      <c r="A80" s="308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customFormat="false" ht="12" customHeight="1">
      <c r="A81" s="308"/>
      <c r="B81" s="392"/>
      <c r="C81" s="310"/>
      <c r="D81" s="392"/>
      <c r="E81" s="310"/>
      <c r="F81" s="392"/>
      <c r="G81" s="392"/>
      <c r="H81" s="392"/>
      <c r="I81" s="310"/>
      <c r="J81" s="392"/>
      <c r="K81" s="392"/>
      <c r="L81" s="345"/>
      <c r="M81" s="393"/>
      <c r="N81" s="393"/>
      <c r="O81" s="310"/>
      <c r="P81" s="310"/>
      <c r="Q81" s="310"/>
    </row>
    <row r="82" spans="1:17" customFormat="false" ht="12" customHeight="1">
      <c r="A82" s="308"/>
      <c r="B82" s="392"/>
      <c r="C82" s="310"/>
      <c r="D82" s="392"/>
      <c r="E82" s="310"/>
      <c r="F82" s="392"/>
      <c r="G82" s="392"/>
      <c r="H82" s="392"/>
      <c r="I82" s="310"/>
      <c r="J82" s="392"/>
      <c r="K82" s="392"/>
      <c r="L82" s="345"/>
      <c r="M82" s="392"/>
      <c r="N82" s="393"/>
      <c r="O82" s="310"/>
      <c r="P82" s="310"/>
      <c r="Q82" s="310"/>
    </row>
    <row r="83" spans="1:17" customFormat="false" ht="12" customHeight="1">
      <c r="A83" s="308"/>
      <c r="B83" s="392"/>
      <c r="C83" s="310"/>
      <c r="D83" s="392"/>
      <c r="E83" s="310"/>
      <c r="F83" s="392"/>
      <c r="G83" s="392"/>
      <c r="H83" s="392"/>
      <c r="I83" s="310"/>
      <c r="J83" s="392"/>
      <c r="K83" s="392"/>
      <c r="L83" s="345"/>
      <c r="M83" s="392"/>
      <c r="N83" s="393"/>
      <c r="O83" s="310"/>
      <c r="P83" s="310"/>
      <c r="Q83" s="310"/>
    </row>
    <row r="84" spans="1:17" customFormat="false" ht="12" customHeight="1">
      <c r="A84" s="308"/>
      <c r="B84" s="392"/>
      <c r="C84" s="310"/>
      <c r="D84" s="392"/>
      <c r="E84" s="310"/>
      <c r="F84" s="392"/>
      <c r="G84" s="392"/>
      <c r="H84" s="392"/>
      <c r="I84" s="310"/>
      <c r="J84" s="392"/>
      <c r="K84" s="392"/>
      <c r="L84" s="345"/>
      <c r="M84" s="392"/>
      <c r="N84" s="393"/>
      <c r="O84" s="310"/>
      <c r="P84" s="310"/>
      <c r="Q84" s="310"/>
    </row>
    <row r="85" spans="1:17" customFormat="false" ht="12" customHeight="1">
      <c r="A85" s="308"/>
      <c r="B85" s="392"/>
      <c r="C85" s="310"/>
      <c r="D85" s="392"/>
      <c r="E85" s="310"/>
      <c r="F85" s="392"/>
      <c r="G85" s="392"/>
      <c r="H85" s="392"/>
      <c r="I85" s="310"/>
      <c r="J85" s="392"/>
      <c r="K85" s="392"/>
      <c r="L85" s="345"/>
      <c r="M85" s="392"/>
      <c r="N85" s="393"/>
      <c r="O85" s="310"/>
      <c r="P85" s="310"/>
      <c r="Q85" s="310"/>
    </row>
    <row r="86" spans="1:17" customFormat="false" ht="12" customHeight="1">
      <c r="A86" s="308"/>
      <c r="B86" s="392"/>
      <c r="C86" s="310"/>
      <c r="D86" s="392"/>
      <c r="E86" s="310"/>
      <c r="F86" s="392"/>
      <c r="G86" s="392"/>
      <c r="H86" s="392"/>
      <c r="I86" s="310"/>
      <c r="J86" s="392"/>
      <c r="K86" s="392"/>
      <c r="L86" s="345"/>
      <c r="M86" s="392"/>
      <c r="N86" s="393"/>
      <c r="O86" s="310"/>
      <c r="P86" s="310"/>
      <c r="Q86" s="310"/>
    </row>
    <row r="87" spans="1:17" customFormat="false" ht="12" customHeight="1">
      <c r="A87" s="308"/>
      <c r="B87" s="392"/>
      <c r="C87" s="310"/>
      <c r="D87" s="392"/>
      <c r="E87" s="310"/>
      <c r="F87" s="392"/>
      <c r="G87" s="392"/>
      <c r="H87" s="392"/>
      <c r="I87" s="310"/>
      <c r="J87" s="392"/>
      <c r="K87" s="392"/>
      <c r="L87" s="345"/>
      <c r="M87" s="392"/>
      <c r="N87" s="393"/>
      <c r="O87" s="310"/>
      <c r="P87" s="310"/>
      <c r="Q87" s="310"/>
    </row>
    <row r="88" spans="1:17" customFormat="false" ht="12" customHeight="1">
      <c r="A88" s="308"/>
      <c r="B88" s="392"/>
      <c r="C88" s="310"/>
      <c r="D88" s="392"/>
      <c r="E88" s="310"/>
      <c r="F88" s="392"/>
      <c r="G88" s="392"/>
      <c r="H88" s="392"/>
      <c r="I88" s="310"/>
      <c r="J88" s="392"/>
      <c r="K88" s="392"/>
      <c r="L88" s="345"/>
      <c r="M88" s="392"/>
      <c r="N88" s="393"/>
      <c r="O88" s="310"/>
      <c r="P88" s="310"/>
      <c r="Q88" s="310"/>
    </row>
    <row r="89" spans="1:17" customFormat="false" ht="12" customHeight="1">
      <c r="A89" s="308"/>
      <c r="B89" s="392"/>
      <c r="C89" s="310"/>
      <c r="D89" s="392"/>
      <c r="E89" s="310"/>
      <c r="F89" s="392"/>
      <c r="G89" s="392"/>
      <c r="H89" s="392"/>
      <c r="I89" s="310"/>
      <c r="J89" s="392"/>
      <c r="K89" s="392"/>
      <c r="L89" s="345"/>
      <c r="M89" s="392"/>
      <c r="N89" s="393"/>
      <c r="O89" s="310"/>
      <c r="P89" s="310"/>
      <c r="Q89" s="310"/>
    </row>
    <row r="90" spans="1:17" customFormat="false" ht="12" customHeight="1">
      <c r="A90" s="308"/>
      <c r="B90" s="392"/>
      <c r="C90" s="310"/>
      <c r="D90" s="392"/>
      <c r="E90" s="310"/>
      <c r="F90" s="392"/>
      <c r="G90" s="392"/>
      <c r="H90" s="392"/>
      <c r="I90" s="310"/>
      <c r="J90" s="392"/>
      <c r="K90" s="392"/>
      <c r="L90" s="345"/>
      <c r="M90" s="392"/>
      <c r="N90" s="393"/>
      <c r="O90" s="310"/>
      <c r="P90" s="310"/>
      <c r="Q90" s="310"/>
    </row>
    <row r="91" spans="1:17" customFormat="false" ht="12" customHeight="1">
      <c r="A91" s="308"/>
      <c r="B91" s="392"/>
      <c r="C91" s="310"/>
      <c r="D91" s="392"/>
      <c r="E91" s="310"/>
      <c r="F91" s="392"/>
      <c r="G91" s="392"/>
      <c r="H91" s="392"/>
      <c r="I91" s="310"/>
      <c r="J91" s="392"/>
      <c r="K91" s="392"/>
      <c r="L91" s="345"/>
      <c r="M91" s="392"/>
      <c r="N91" s="393"/>
      <c r="O91" s="310"/>
      <c r="P91" s="310"/>
      <c r="Q91" s="310"/>
    </row>
    <row r="92" spans="1:17" customFormat="false" ht="12" customHeight="1">
      <c r="A92" s="308"/>
      <c r="B92" s="392"/>
      <c r="C92" s="310"/>
      <c r="D92" s="392"/>
      <c r="E92" s="310"/>
      <c r="F92" s="392"/>
      <c r="G92" s="392"/>
      <c r="H92" s="392"/>
      <c r="I92" s="310"/>
      <c r="J92" s="392"/>
      <c r="K92" s="392"/>
      <c r="L92" s="345"/>
      <c r="M92" s="392"/>
      <c r="N92" s="393"/>
      <c r="O92" s="310"/>
      <c r="P92" s="310"/>
      <c r="Q92" s="310"/>
    </row>
    <row r="93" spans="1:17" customFormat="false" ht="12" customHeight="1">
      <c r="A93" s="308"/>
      <c r="B93" s="392"/>
      <c r="C93" s="310"/>
      <c r="D93" s="392"/>
      <c r="E93" s="310"/>
      <c r="F93" s="392"/>
      <c r="G93" s="392"/>
      <c r="H93" s="392"/>
      <c r="I93" s="310"/>
      <c r="J93" s="392"/>
      <c r="K93" s="392"/>
      <c r="L93" s="345"/>
      <c r="M93" s="392"/>
      <c r="N93" s="393"/>
      <c r="O93" s="310"/>
      <c r="P93" s="310"/>
      <c r="Q93" s="310"/>
    </row>
    <row r="94" spans="1:17" customFormat="false" ht="12" customHeight="1">
      <c r="A94" s="308"/>
      <c r="B94" s="392"/>
      <c r="C94" s="310"/>
      <c r="D94" s="392"/>
      <c r="E94" s="310"/>
      <c r="F94" s="392"/>
      <c r="G94" s="392"/>
      <c r="H94" s="392"/>
      <c r="I94" s="310"/>
      <c r="J94" s="392"/>
      <c r="K94" s="392"/>
      <c r="L94" s="345"/>
      <c r="M94" s="392"/>
      <c r="N94" s="393"/>
      <c r="O94" s="310"/>
      <c r="P94" s="310"/>
      <c r="Q94" s="310"/>
    </row>
    <row r="95" spans="1:17" customFormat="false" ht="12" customHeight="1">
      <c r="A95" s="308"/>
      <c r="B95" s="309"/>
      <c r="C95" s="310"/>
      <c r="D95" s="310"/>
      <c r="E95" s="310"/>
      <c r="F95" s="310"/>
      <c r="G95" s="310"/>
      <c r="H95" s="310"/>
      <c r="I95" s="310"/>
      <c r="J95" s="310"/>
      <c r="K95" s="310"/>
      <c r="L95" s="345"/>
      <c r="M95" s="309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45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92"/>
      <c r="C98" s="310"/>
      <c r="D98" s="402"/>
      <c r="E98" s="310"/>
      <c r="F98" s="402"/>
      <c r="G98" s="402"/>
      <c r="H98" s="402"/>
      <c r="I98" s="310"/>
      <c r="J98" s="402"/>
      <c r="K98" s="402"/>
      <c r="L98" s="345"/>
      <c r="M98" s="393"/>
      <c r="N98" s="402"/>
      <c r="O98" s="310"/>
      <c r="P98" s="310"/>
      <c r="Q98" s="310"/>
    </row>
    <row r="99" spans="1:17" customFormat="false" ht="12" customHeight="1">
      <c r="A99" s="308"/>
      <c r="B99" s="392"/>
      <c r="C99" s="310"/>
      <c r="D99" s="402"/>
      <c r="E99" s="310"/>
      <c r="F99" s="402"/>
      <c r="G99" s="402"/>
      <c r="H99" s="402"/>
      <c r="I99" s="310"/>
      <c r="J99" s="402"/>
      <c r="K99" s="402"/>
      <c r="L99" s="345"/>
      <c r="M99" s="392"/>
      <c r="N99" s="402"/>
      <c r="O99" s="310"/>
      <c r="P99" s="310"/>
      <c r="Q99" s="310"/>
    </row>
    <row r="100" spans="1:17" customFormat="false" ht="12" customHeight="1">
      <c r="A100" s="308"/>
      <c r="B100" s="392"/>
      <c r="C100" s="310"/>
      <c r="D100" s="402"/>
      <c r="E100" s="310"/>
      <c r="F100" s="402"/>
      <c r="G100" s="402"/>
      <c r="H100" s="402"/>
      <c r="I100" s="310"/>
      <c r="J100" s="402"/>
      <c r="K100" s="402"/>
      <c r="L100" s="345"/>
      <c r="M100" s="392"/>
      <c r="N100" s="402"/>
      <c r="O100" s="310"/>
      <c r="P100" s="310"/>
      <c r="Q100" s="310"/>
    </row>
    <row r="101" spans="1:17" customFormat="false" ht="12" customHeight="1">
      <c r="A101" s="308"/>
      <c r="B101" s="392"/>
      <c r="C101" s="310"/>
      <c r="D101" s="402"/>
      <c r="E101" s="310"/>
      <c r="F101" s="402"/>
      <c r="G101" s="402"/>
      <c r="H101" s="402"/>
      <c r="I101" s="310"/>
      <c r="J101" s="402"/>
      <c r="K101" s="402"/>
      <c r="L101" s="345"/>
      <c r="M101" s="392"/>
      <c r="N101" s="402"/>
      <c r="O101" s="310"/>
      <c r="P101" s="310"/>
      <c r="Q101" s="310"/>
    </row>
    <row r="102" spans="1:17" customFormat="false" ht="12" customHeight="1">
      <c r="A102" s="308"/>
      <c r="B102" s="392"/>
      <c r="C102" s="310"/>
      <c r="D102" s="402"/>
      <c r="E102" s="310"/>
      <c r="F102" s="402"/>
      <c r="G102" s="402"/>
      <c r="H102" s="402"/>
      <c r="I102" s="310"/>
      <c r="J102" s="402"/>
      <c r="K102" s="402"/>
      <c r="L102" s="345"/>
      <c r="M102" s="392"/>
      <c r="N102" s="402"/>
      <c r="O102" s="310"/>
      <c r="P102" s="310"/>
      <c r="Q102" s="310"/>
    </row>
    <row r="103" spans="1:17" customFormat="false" ht="12" customHeight="1">
      <c r="A103" s="308"/>
      <c r="B103" s="392"/>
      <c r="C103" s="310"/>
      <c r="D103" s="402"/>
      <c r="E103" s="310"/>
      <c r="F103" s="402"/>
      <c r="G103" s="402"/>
      <c r="H103" s="402"/>
      <c r="I103" s="310"/>
      <c r="J103" s="402"/>
      <c r="K103" s="402"/>
      <c r="L103" s="345"/>
      <c r="M103" s="392"/>
      <c r="N103" s="402"/>
      <c r="O103" s="310"/>
      <c r="P103" s="310"/>
      <c r="Q103" s="310"/>
    </row>
    <row r="104" spans="1:17" customFormat="false" ht="12" customHeight="1">
      <c r="A104" s="308"/>
      <c r="B104" s="392"/>
      <c r="C104" s="310"/>
      <c r="D104" s="402"/>
      <c r="E104" s="310"/>
      <c r="F104" s="402"/>
      <c r="G104" s="402"/>
      <c r="H104" s="402"/>
      <c r="I104" s="310"/>
      <c r="J104" s="402"/>
      <c r="K104" s="402"/>
      <c r="L104" s="345"/>
      <c r="M104" s="392"/>
      <c r="N104" s="402"/>
      <c r="O104" s="310"/>
      <c r="P104" s="310"/>
      <c r="Q104" s="310"/>
    </row>
    <row r="105" spans="1:17" customFormat="false" ht="12" customHeight="1">
      <c r="A105" s="308"/>
      <c r="B105" s="392"/>
      <c r="C105" s="310"/>
      <c r="D105" s="402"/>
      <c r="E105" s="310"/>
      <c r="F105" s="402"/>
      <c r="G105" s="402"/>
      <c r="H105" s="402"/>
      <c r="I105" s="310"/>
      <c r="J105" s="402"/>
      <c r="K105" s="402"/>
      <c r="L105" s="345"/>
      <c r="M105" s="392"/>
      <c r="N105" s="402"/>
      <c r="O105" s="310"/>
      <c r="P105" s="310"/>
      <c r="Q105" s="310"/>
    </row>
    <row r="106" spans="1:17" customFormat="false" ht="12" customHeight="1">
      <c r="A106" s="308"/>
      <c r="B106" s="392"/>
      <c r="C106" s="310"/>
      <c r="D106" s="402"/>
      <c r="E106" s="310"/>
      <c r="F106" s="402"/>
      <c r="G106" s="402"/>
      <c r="H106" s="402"/>
      <c r="I106" s="310"/>
      <c r="J106" s="402"/>
      <c r="K106" s="402"/>
      <c r="L106" s="345"/>
      <c r="M106" s="392"/>
      <c r="N106" s="402"/>
      <c r="O106" s="310"/>
      <c r="P106" s="310"/>
      <c r="Q106" s="310"/>
    </row>
    <row r="107" spans="1:17" customFormat="false" ht="12" customHeight="1">
      <c r="A107" s="308"/>
      <c r="B107" s="392"/>
      <c r="C107" s="310"/>
      <c r="D107" s="402"/>
      <c r="E107" s="310"/>
      <c r="F107" s="402"/>
      <c r="G107" s="402"/>
      <c r="H107" s="402"/>
      <c r="I107" s="310"/>
      <c r="J107" s="402"/>
      <c r="K107" s="402"/>
      <c r="L107" s="345"/>
      <c r="M107" s="392"/>
      <c r="N107" s="402"/>
      <c r="O107" s="310"/>
      <c r="P107" s="310"/>
      <c r="Q107" s="310"/>
    </row>
    <row r="108" spans="1:17" customFormat="false" ht="12" customHeight="1">
      <c r="A108" s="308"/>
      <c r="B108" s="392"/>
      <c r="C108" s="310"/>
      <c r="D108" s="402"/>
      <c r="E108" s="310"/>
      <c r="F108" s="402"/>
      <c r="G108" s="402"/>
      <c r="H108" s="402"/>
      <c r="I108" s="310"/>
      <c r="J108" s="402"/>
      <c r="K108" s="402"/>
      <c r="L108" s="345"/>
      <c r="M108" s="392"/>
      <c r="N108" s="402"/>
      <c r="O108" s="310"/>
      <c r="P108" s="310"/>
      <c r="Q108" s="310"/>
    </row>
    <row r="109" spans="1:17" customFormat="false" ht="12" customHeight="1">
      <c r="A109" s="308"/>
      <c r="B109" s="392"/>
      <c r="C109" s="310"/>
      <c r="D109" s="402"/>
      <c r="E109" s="310"/>
      <c r="F109" s="402"/>
      <c r="G109" s="402"/>
      <c r="H109" s="402"/>
      <c r="I109" s="310"/>
      <c r="J109" s="402"/>
      <c r="K109" s="402"/>
      <c r="L109" s="345"/>
      <c r="M109" s="392"/>
      <c r="N109" s="402"/>
      <c r="O109" s="310"/>
      <c r="P109" s="310"/>
      <c r="Q109" s="310"/>
    </row>
    <row r="110" spans="1:17" customFormat="false" ht="12" customHeight="1">
      <c r="A110" s="308"/>
      <c r="B110" s="392"/>
      <c r="C110" s="310"/>
      <c r="D110" s="402"/>
      <c r="E110" s="310"/>
      <c r="F110" s="402"/>
      <c r="G110" s="402"/>
      <c r="H110" s="402"/>
      <c r="I110" s="310"/>
      <c r="J110" s="402"/>
      <c r="K110" s="402"/>
      <c r="L110" s="345"/>
      <c r="M110" s="392"/>
      <c r="N110" s="402"/>
      <c r="O110" s="310"/>
      <c r="P110" s="310"/>
      <c r="Q110" s="310"/>
    </row>
    <row r="111" spans="1:17" customFormat="false" ht="12" customHeight="1">
      <c r="A111" s="308"/>
      <c r="B111" s="392"/>
      <c r="C111" s="310"/>
      <c r="D111" s="402"/>
      <c r="E111" s="310"/>
      <c r="F111" s="402"/>
      <c r="G111" s="402"/>
      <c r="H111" s="402"/>
      <c r="I111" s="310"/>
      <c r="J111" s="402"/>
      <c r="K111" s="402"/>
      <c r="L111" s="345"/>
      <c r="M111" s="392"/>
      <c r="N111" s="402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406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4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 ht="12" customHeight="1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 ht="12" customHeight="1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 ht="12" customHeight="1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 ht="12" customHeight="1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 ht="12" customHeight="1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 ht="12" customHeight="1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 ht="12" customHeight="1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 ht="12" customHeight="1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 ht="12" customHeight="1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 ht="12" customHeight="1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 ht="12" customHeight="1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 ht="12" customHeight="1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 ht="12" customHeight="1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 ht="12" customHeight="1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 ht="12" customHeight="1">
      <c r="A141" s="308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customFormat="false" ht="12" customHeight="1">
      <c r="A142" s="308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customFormat="false" ht="12" customHeight="1">
      <c r="A143" s="308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customFormat="false" ht="12" customHeight="1">
      <c r="A144" s="308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customFormat="false" ht="12" customHeight="1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 ht="12" customHeight="1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 ht="12" customHeight="1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 ht="12" customHeight="1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customFormat="false">
      <c r="A162" s="308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08"/>
      <c r="C165" s="308"/>
      <c r="D165" s="308"/>
      <c r="E165" s="308"/>
      <c r="F165" s="308"/>
      <c r="G165" s="308"/>
      <c r="H165" s="308"/>
      <c r="I165" s="308"/>
      <c r="J165" s="308"/>
      <c r="K165" s="308"/>
      <c r="L165" s="308"/>
      <c r="M165" s="308"/>
      <c r="N165" s="308"/>
      <c r="O165" s="308"/>
      <c r="P165" s="308"/>
      <c r="Q165" s="308"/>
    </row>
    <row r="166" spans="1:17" customFormat="false">
      <c r="A166" s="308"/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customFormat="false">
      <c r="A182" s="30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customFormat="false">
      <c r="A188" s="308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customFormat="false">
      <c r="A189" s="308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customFormat="false">
      <c r="A190" s="308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customFormat="false">
      <c r="A191" s="308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customFormat="false">
      <c r="A192" s="308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customFormat="false">
      <c r="A193" s="308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customFormat="false">
      <c r="A194" s="308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customFormat="false">
      <c r="A195" s="308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customFormat="false">
      <c r="A196" s="308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customFormat="false">
      <c r="A197" s="308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customFormat="false">
      <c r="A198" s="308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customFormat="false">
      <c r="A199" s="308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customFormat="false">
      <c r="A200" s="308"/>
      <c r="B200" s="310"/>
      <c r="C200" s="310"/>
      <c r="D200" s="310"/>
      <c r="E200" s="310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customFormat="false">
      <c r="A201" s="308"/>
      <c r="B201" s="310"/>
      <c r="C201" s="310"/>
      <c r="D201" s="310"/>
      <c r="E201" s="310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customFormat="false">
      <c r="A202" s="308"/>
      <c r="B202" s="310"/>
      <c r="C202" s="310"/>
      <c r="D202" s="310"/>
      <c r="E202" s="310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08"/>
      <c r="Q222" s="308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08"/>
      <c r="P225" s="308"/>
      <c r="Q225" s="308"/>
    </row>
    <row r="226" spans="1:17" customFormat="false">
      <c r="A226" s="308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08"/>
      <c r="P226" s="308"/>
      <c r="Q226" s="308"/>
    </row>
    <row r="227" spans="1:17" customFormat="false">
      <c r="A227" s="308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08"/>
      <c r="P227" s="308"/>
      <c r="Q227" s="308"/>
    </row>
    <row r="228" spans="1:17" customFormat="false">
      <c r="A228" s="308"/>
      <c r="B228" s="308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08"/>
      <c r="P228" s="308"/>
      <c r="Q228" s="308"/>
    </row>
    <row r="229" spans="1:17" customFormat="false">
      <c r="A229" s="308"/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</row>
    <row r="230" spans="1:17" customFormat="false">
      <c r="A230" s="308"/>
      <c r="B230" s="308"/>
      <c r="C230" s="308"/>
      <c r="D230" s="308"/>
      <c r="E230" s="308"/>
      <c r="F230" s="308"/>
      <c r="G230" s="308"/>
      <c r="H230" s="308"/>
      <c r="I230" s="308"/>
      <c r="J230" s="308"/>
      <c r="K230" s="308"/>
      <c r="L230" s="308"/>
      <c r="M230" s="308"/>
      <c r="N230" s="308"/>
      <c r="O230" s="308"/>
      <c r="P230" s="308"/>
      <c r="Q230" s="308"/>
    </row>
    <row r="231" spans="1:17" customFormat="false">
      <c r="A231" s="308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M231" s="308"/>
      <c r="N231" s="308"/>
      <c r="O231" s="308"/>
      <c r="P231" s="308"/>
      <c r="Q231" s="308"/>
    </row>
    <row r="232" spans="1:17" customFormat="false">
      <c r="A232" s="308"/>
      <c r="B232" s="308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08"/>
      <c r="P232" s="308"/>
      <c r="Q232" s="308"/>
    </row>
    <row r="233" spans="1:17" customFormat="false">
      <c r="A233" s="308"/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</row>
    <row r="234" spans="1:17" customFormat="false">
      <c r="A234" s="308"/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</row>
    <row r="235" spans="1:17" customFormat="false">
      <c r="A235" s="308"/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</row>
    <row r="236" spans="1:17" customFormat="false">
      <c r="A236" s="308"/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</row>
    <row r="237" spans="1:17" customFormat="false">
      <c r="A237" s="308"/>
      <c r="B237" s="308"/>
      <c r="C237" s="308"/>
      <c r="D237" s="308"/>
      <c r="E237" s="308"/>
      <c r="F237" s="308"/>
      <c r="G237" s="308"/>
      <c r="H237" s="308"/>
      <c r="I237" s="308"/>
      <c r="J237" s="308"/>
      <c r="K237" s="308"/>
      <c r="L237" s="308"/>
      <c r="M237" s="308"/>
      <c r="N237" s="308"/>
      <c r="O237" s="308"/>
      <c r="P237" s="308"/>
      <c r="Q237" s="308"/>
    </row>
    <row r="238" spans="1:17" customFormat="false">
      <c r="A238" s="308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08"/>
      <c r="P238" s="308"/>
      <c r="Q238" s="308"/>
    </row>
    <row r="239" spans="1:17" customFormat="false">
      <c r="A239" s="308"/>
      <c r="B239" s="308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08"/>
      <c r="P239" s="308"/>
      <c r="Q239" s="308"/>
    </row>
    <row r="240" spans="1:17" customFormat="false">
      <c r="A240" s="308"/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08"/>
      <c r="P240" s="308"/>
      <c r="Q240" s="308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9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customFormat="false">
      <c r="A245" s="308"/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08"/>
      <c r="P245" s="308"/>
      <c r="Q245" s="308"/>
    </row>
    <row r="246" spans="1:17" customFormat="false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08"/>
      <c r="P246" s="308"/>
      <c r="Q246" s="308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customFormat="false">
      <c r="A262" s="308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</row>
    <row r="266" spans="1:17" customFormat="false">
      <c r="A266" s="308"/>
      <c r="B266" s="308"/>
      <c r="C266" s="308"/>
      <c r="D266" s="308"/>
      <c r="E266" s="308"/>
      <c r="F266" s="308"/>
      <c r="G266" s="308"/>
      <c r="H266" s="308"/>
      <c r="I266" s="308"/>
      <c r="J266" s="308"/>
      <c r="K266" s="308"/>
      <c r="L266" s="308"/>
      <c r="M266" s="308"/>
      <c r="N266" s="308"/>
      <c r="O266" s="308"/>
      <c r="P266" s="308"/>
      <c r="Q266" s="308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customFormat="false">
      <c r="A282" s="308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08"/>
      <c r="C285" s="308"/>
      <c r="D285" s="308"/>
      <c r="E285" s="308"/>
      <c r="F285" s="308"/>
      <c r="G285" s="308"/>
      <c r="H285" s="308"/>
      <c r="I285" s="308"/>
      <c r="J285" s="308"/>
      <c r="K285" s="308"/>
      <c r="L285" s="308"/>
      <c r="M285" s="308"/>
      <c r="N285" s="308"/>
      <c r="O285" s="308"/>
      <c r="P285" s="308"/>
      <c r="Q285" s="308"/>
    </row>
    <row r="286" spans="1:17" customFormat="false">
      <c r="A286" s="308"/>
      <c r="B286" s="308"/>
      <c r="C286" s="308"/>
      <c r="D286" s="308"/>
      <c r="E286" s="308"/>
      <c r="F286" s="308"/>
      <c r="G286" s="308"/>
      <c r="H286" s="308"/>
      <c r="I286" s="308"/>
      <c r="J286" s="308"/>
      <c r="K286" s="308"/>
      <c r="L286" s="308"/>
      <c r="M286" s="308"/>
      <c r="N286" s="308"/>
      <c r="O286" s="308"/>
      <c r="P286" s="308"/>
      <c r="Q286" s="308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customFormat="false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customFormat="false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10"/>
      <c r="C307" s="310"/>
      <c r="D307" s="310"/>
      <c r="E307" s="310"/>
      <c r="F307" s="310"/>
      <c r="G307" s="310"/>
      <c r="H307" s="310"/>
      <c r="I307" s="310"/>
      <c r="J307" s="310"/>
      <c r="K307" s="310"/>
      <c r="L307" s="310"/>
      <c r="M307" s="310"/>
      <c r="N307" s="310"/>
      <c r="O307" s="310"/>
      <c r="P307" s="310"/>
      <c r="Q307" s="310"/>
    </row>
    <row r="308" spans="1:17" customFormat="false">
      <c r="A308" s="308"/>
      <c r="B308" s="310"/>
      <c r="C308" s="310"/>
      <c r="D308" s="310"/>
      <c r="E308" s="310"/>
      <c r="F308" s="310"/>
      <c r="G308" s="310"/>
      <c r="H308" s="310"/>
      <c r="I308" s="310"/>
      <c r="J308" s="310"/>
      <c r="K308" s="310"/>
      <c r="L308" s="310"/>
      <c r="M308" s="310"/>
      <c r="N308" s="310"/>
      <c r="O308" s="310"/>
      <c r="P308" s="310"/>
      <c r="Q308" s="310"/>
    </row>
    <row r="309" spans="1:17" customFormat="false">
      <c r="A309" s="308"/>
      <c r="B309" s="310"/>
      <c r="C309" s="310"/>
      <c r="D309" s="310"/>
      <c r="E309" s="310"/>
      <c r="F309" s="310"/>
      <c r="G309" s="310"/>
      <c r="H309" s="310"/>
      <c r="I309" s="310"/>
      <c r="J309" s="310"/>
      <c r="K309" s="310"/>
      <c r="L309" s="310"/>
      <c r="M309" s="310"/>
      <c r="N309" s="310"/>
      <c r="O309" s="310"/>
      <c r="P309" s="310"/>
      <c r="Q309" s="310"/>
    </row>
    <row r="310" spans="1:17" customFormat="false">
      <c r="A310" s="308"/>
      <c r="B310" s="310"/>
      <c r="C310" s="310"/>
      <c r="D310" s="310"/>
      <c r="E310" s="310"/>
      <c r="F310" s="310"/>
      <c r="G310" s="310"/>
      <c r="H310" s="310"/>
      <c r="I310" s="310"/>
      <c r="J310" s="310"/>
      <c r="K310" s="310"/>
      <c r="L310" s="310"/>
      <c r="M310" s="310"/>
      <c r="N310" s="310"/>
      <c r="O310" s="310"/>
      <c r="P310" s="310"/>
      <c r="Q310" s="310"/>
    </row>
    <row r="311" spans="1:17" customFormat="false">
      <c r="A311" s="308"/>
      <c r="B311" s="310"/>
      <c r="C311" s="310"/>
      <c r="D311" s="310"/>
      <c r="E311" s="310"/>
      <c r="F311" s="310"/>
      <c r="G311" s="310"/>
      <c r="H311" s="310"/>
      <c r="I311" s="310"/>
      <c r="J311" s="310"/>
      <c r="K311" s="310"/>
      <c r="L311" s="310"/>
      <c r="M311" s="310"/>
      <c r="N311" s="310"/>
      <c r="O311" s="310"/>
      <c r="P311" s="310"/>
      <c r="Q311" s="310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customFormat="false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customFormat="false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customFormat="false">
      <c r="A331" s="308"/>
      <c r="B331" s="308"/>
      <c r="C331" s="308"/>
      <c r="D331" s="308"/>
      <c r="E331" s="308"/>
      <c r="F331" s="308"/>
      <c r="G331" s="308"/>
      <c r="H331" s="308"/>
      <c r="I331" s="308"/>
      <c r="J331" s="308"/>
      <c r="K331" s="308"/>
      <c r="L331" s="308"/>
      <c r="M331" s="308"/>
      <c r="N331" s="308"/>
      <c r="O331" s="308"/>
      <c r="P331" s="308"/>
      <c r="Q331" s="308"/>
    </row>
    <row r="332" spans="1:17" customFormat="false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customFormat="false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customFormat="false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9.75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9.75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9.75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9.75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9.75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9.75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9.75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9.75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9.75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9.75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9.75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9.75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9.75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9.75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9.75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9.75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9.75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9.75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9.75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9.75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9.75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9.75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9.75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9.75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9.75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9.75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9.75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9.75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9.75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9.75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9.75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9.75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9.75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9.75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9.75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9.75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9.75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9.75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9.75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9.75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9.75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9.75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9.75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9.75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9.75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9.75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9.75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9.75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9.75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9.75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9.75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9.75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9.75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9.75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9.75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9.75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9.75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9.75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9.75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9.75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9.75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9.75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9.75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9.75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 ht="9.75" customHeight="1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 ht="9.75" customHeight="1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 ht="9.75" customHeight="1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 ht="9.75" customHeight="1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 ht="9.75" customHeight="1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 ht="9.75" customHeight="1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 ht="9.75" customHeight="1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 ht="9.75" customHeight="1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 ht="9.75" customHeight="1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 ht="9.75" customHeight="1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 ht="9.75" customHeight="1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 ht="9.75" customHeight="1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 ht="9.75" customHeight="1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 ht="9.75" customHeight="1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 ht="9.75" customHeight="1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 ht="9.75" customHeight="1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 ht="9.75" customHeight="1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 ht="9.75" customHeight="1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 ht="9.75" customHeight="1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 ht="9.75" customHeight="1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 ht="11" customHeight="1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 ht="9.75" customHeight="1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08"/>
      <c r="C468" s="308"/>
      <c r="D468" s="308"/>
      <c r="E468" s="308"/>
      <c r="F468" s="308"/>
      <c r="G468" s="308"/>
      <c r="H468" s="308"/>
      <c r="I468" s="308"/>
      <c r="J468" s="308"/>
      <c r="K468" s="308"/>
      <c r="L468" s="308"/>
      <c r="M468" s="308"/>
      <c r="N468" s="308"/>
      <c r="O468" s="308"/>
      <c r="P468" s="308"/>
      <c r="Q468" s="308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08"/>
      <c r="C470" s="308"/>
      <c r="D470" s="308"/>
      <c r="E470" s="308"/>
      <c r="F470" s="308"/>
      <c r="G470" s="308"/>
      <c r="H470" s="308"/>
      <c r="I470" s="308"/>
      <c r="J470" s="308"/>
      <c r="K470" s="308"/>
      <c r="L470" s="308"/>
      <c r="M470" s="308"/>
      <c r="N470" s="308"/>
      <c r="O470" s="308"/>
      <c r="P470" s="308"/>
      <c r="Q470" s="308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customFormat="false">
      <c r="A484" s="308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customFormat="false">
      <c r="A485" s="308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customFormat="false">
      <c r="A486" s="308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customFormat="false">
      <c r="A487" s="308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customFormat="false">
      <c r="A488" s="308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customFormat="false">
      <c r="A489" s="308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customFormat="false">
      <c r="A490" s="308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customFormat="false">
      <c r="A491" s="308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customFormat="false">
      <c r="A492" s="308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customFormat="false">
      <c r="A493" s="308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customFormat="false">
      <c r="A494" s="308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customFormat="false">
      <c r="A495" s="308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customFormat="false">
      <c r="A496" s="308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customFormat="false">
      <c r="A497" s="308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customFormat="false">
      <c r="A498" s="308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customFormat="false">
      <c r="A499" s="308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customFormat="false">
      <c r="A500" s="308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customFormat="false">
      <c r="A501" s="308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customFormat="false">
      <c r="A502" s="308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customFormat="false">
      <c r="A503" s="308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customFormat="false">
      <c r="A504" s="308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customFormat="false">
      <c r="A505" s="308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</sheetData>
  <mergeCells count="7">
    <mergeCell ref="J8:L8"/>
    <mergeCell ref="J25:L25"/>
    <mergeCell ref="J42:L42"/>
    <mergeCell ref="J59:L59"/>
    <mergeCell ref="B1:Q1"/>
    <mergeCell ref="B2:Q2"/>
    <mergeCell ref="B3:Q3"/>
  </mergeCells>
  <phoneticPr fontId="0" type="noConversion"/>
  <pageMargins left="0.75" right="0.5" top="0.3" bottom="0.55" header="0.5" footer="0.5"/>
  <pageSetup scale="81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sheetPr transitionEvaluation="1" codeName="Sheet9" enableFormatConditionsCalculation="false">
    <pageSetUpPr fitToPage="1"/>
  </sheetPr>
  <dimension ref="A1:Q483"/>
  <sheetViews>
    <sheetView defaultGridColor="false" colorId="22" workbookViewId="0">
      <selection activeCell="B3" sqref="B3:Q3"/>
    </sheetView>
  </sheetViews>
  <sheetFormatPr baseColWidth="10" defaultColWidth="9.7109375" defaultRowHeight="15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customFormat="false" ht="12.75" customHeight="1">
      <c r="A1" s="308"/>
      <c r="B1" s="608" t="str">
        <f>'Title Page'!$B$34</f>
        <v>ASHRAE Standard 140-2014, Informative Annex B16, Section B16.5.1</v>
      </c>
      <c r="C1" s="608"/>
      <c r="D1" s="608"/>
      <c r="E1" s="608"/>
      <c r="F1" s="608"/>
      <c r="G1" s="608"/>
      <c r="H1" s="608"/>
      <c r="I1" s="608"/>
      <c r="J1" s="608"/>
      <c r="K1" s="608"/>
      <c r="L1" s="608"/>
      <c r="M1" s="608"/>
      <c r="N1" s="608"/>
      <c r="O1" s="608"/>
      <c r="P1" s="608"/>
      <c r="Q1" s="608"/>
    </row>
    <row r="2" spans="1:17" customFormat="false" ht="12.75" customHeight="1">
      <c r="A2" s="308"/>
      <c r="B2" s="608" t="str">
        <f>'Title Page'!$B$36</f>
        <v>Example Results for Section 5.3 - HVAC Equipment Performance Tests CE100-CE200</v>
      </c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8"/>
      <c r="P2" s="608"/>
      <c r="Q2" s="608"/>
    </row>
    <row r="3" spans="1:17" customFormat="false" ht="12.75" customHeight="1">
      <c r="A3" s="308"/>
      <c r="B3" s="608" t="str">
        <f>'Title Page'!$B$38</f>
        <v/>
      </c>
      <c r="C3" s="608"/>
      <c r="D3" s="608"/>
      <c r="E3" s="608"/>
      <c r="F3" s="608"/>
      <c r="G3" s="608"/>
      <c r="H3" s="608"/>
      <c r="I3" s="608"/>
      <c r="J3" s="608"/>
      <c r="K3" s="608"/>
      <c r="L3" s="608"/>
      <c r="M3" s="608"/>
      <c r="N3" s="608"/>
      <c r="O3" s="608"/>
      <c r="P3" s="608"/>
      <c r="Q3" s="608"/>
    </row>
    <row r="4" spans="1:17" customFormat="false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customFormat="false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customFormat="false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customFormat="false" ht="16.5" customHeight="1" thickBot="1">
      <c r="A7" s="308"/>
      <c r="B7" s="309" t="s">
        <v>683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customFormat="false" ht="12" customHeight="1" thickTop="1">
      <c r="A8" s="308"/>
      <c r="B8" s="360" t="s">
        <v>63</v>
      </c>
      <c r="C8" s="361"/>
      <c r="D8" s="361"/>
      <c r="E8" s="361"/>
      <c r="F8" s="361"/>
      <c r="G8" s="361"/>
      <c r="H8" s="361"/>
      <c r="I8" s="362"/>
      <c r="J8" s="611" t="s">
        <v>391</v>
      </c>
      <c r="K8" s="612"/>
      <c r="L8" s="613"/>
      <c r="M8" s="361"/>
      <c r="N8" s="361"/>
      <c r="O8" s="362"/>
      <c r="P8" s="308"/>
      <c r="Q8" s="316">
        <f>YourData!$J$5</f>
        <v>40179</v>
      </c>
    </row>
    <row r="9" spans="1:17" customFormat="false" ht="12" customHeight="1">
      <c r="A9" s="308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65" t="s">
        <v>157</v>
      </c>
      <c r="M9" s="341"/>
      <c r="N9" s="341" t="s">
        <v>158</v>
      </c>
      <c r="O9" s="366"/>
      <c r="P9" s="308"/>
      <c r="Q9" s="558" t="str">
        <f>A!$L$21</f>
        <v>Tested Prg</v>
      </c>
    </row>
    <row r="10" spans="1:17" customFormat="false" ht="12" customHeight="1">
      <c r="A10" s="308"/>
      <c r="B10" s="367" t="s">
        <v>828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390</v>
      </c>
      <c r="M10" s="368" t="s">
        <v>161</v>
      </c>
      <c r="N10" s="368" t="s">
        <v>49</v>
      </c>
      <c r="O10" s="369" t="s">
        <v>50</v>
      </c>
      <c r="P10" s="308"/>
      <c r="Q10" s="559" t="str">
        <f>A!$L$22</f>
        <v>Org</v>
      </c>
    </row>
    <row r="11" spans="1:17" customFormat="false" ht="12" customHeight="1">
      <c r="A11" s="308"/>
      <c r="B11" s="370" t="s">
        <v>330</v>
      </c>
      <c r="C11" s="371">
        <f>A!J223</f>
        <v>2.39</v>
      </c>
      <c r="D11" s="371">
        <f>A!D223</f>
        <v>2.3889999999999998</v>
      </c>
      <c r="E11" s="371">
        <f>A!C223</f>
        <v>2.4304000000000001</v>
      </c>
      <c r="F11" s="371">
        <f>A!B223</f>
        <v>2.4064082388996897</v>
      </c>
      <c r="G11" s="371">
        <f>A!K223</f>
        <v>2.4039863877120875</v>
      </c>
      <c r="H11" s="371">
        <f>A!E223</f>
        <v>2.40174000000001</v>
      </c>
      <c r="I11" s="372">
        <f>A!F223</f>
        <v>2.4183767298205199</v>
      </c>
      <c r="J11" s="371">
        <f t="shared" ref="J11:J24" si="0">MINA(C11:I11)</f>
        <v>2.3889999999999998</v>
      </c>
      <c r="K11" s="371">
        <f t="shared" ref="K11:K24" si="1">MAXA(C11:I11)</f>
        <v>2.4304000000000001</v>
      </c>
      <c r="L11" s="327">
        <f t="shared" ref="L11:L24" si="2">ABS((K11-J11)/(AVERAGE(M11:O11)))</f>
        <v>1.7324865464573874E-2</v>
      </c>
      <c r="M11" s="371">
        <f>A!G223</f>
        <v>2.3888868380517501</v>
      </c>
      <c r="N11" s="371">
        <f>A!H223</f>
        <v>2.39</v>
      </c>
      <c r="O11" s="372">
        <f>A!I223</f>
        <v>2.39</v>
      </c>
      <c r="P11" s="308"/>
      <c r="Q11" s="373" t="str">
        <f>A!L223</f>
        <v/>
      </c>
    </row>
    <row r="12" spans="1:17" customFormat="false" ht="12" customHeight="1">
      <c r="A12" s="308"/>
      <c r="B12" s="370" t="s">
        <v>317</v>
      </c>
      <c r="C12" s="371">
        <f>A!J224</f>
        <v>3.38</v>
      </c>
      <c r="D12" s="371">
        <f>A!D224</f>
        <v>3.3420000000000001</v>
      </c>
      <c r="E12" s="371">
        <f>A!C224</f>
        <v>3.4588999999999999</v>
      </c>
      <c r="F12" s="371">
        <f>A!B224</f>
        <v>3.4146260918382514</v>
      </c>
      <c r="G12" s="371">
        <f>A!K224</f>
        <v>3.4006563393743239</v>
      </c>
      <c r="H12" s="371">
        <f>A!E224</f>
        <v>3.4086699999999999</v>
      </c>
      <c r="I12" s="372">
        <f>A!F224</f>
        <v>3.4271013236486798</v>
      </c>
      <c r="J12" s="371">
        <f t="shared" si="0"/>
        <v>3.3420000000000001</v>
      </c>
      <c r="K12" s="371">
        <f t="shared" si="1"/>
        <v>3.4588999999999999</v>
      </c>
      <c r="L12" s="327">
        <f t="shared" si="2"/>
        <v>3.4587577890070408E-2</v>
      </c>
      <c r="M12" s="371">
        <f>A!G224</f>
        <v>3.37947843108957</v>
      </c>
      <c r="N12" s="371">
        <f>A!H224</f>
        <v>3.38</v>
      </c>
      <c r="O12" s="372">
        <f>A!I224</f>
        <v>3.38</v>
      </c>
      <c r="P12" s="308"/>
      <c r="Q12" s="373" t="str">
        <f>A!L224</f>
        <v/>
      </c>
    </row>
    <row r="13" spans="1:17" customFormat="false" ht="12" customHeight="1">
      <c r="A13" s="308"/>
      <c r="B13" s="370" t="s">
        <v>318</v>
      </c>
      <c r="C13" s="371">
        <f>A!J225</f>
        <v>3.59</v>
      </c>
      <c r="D13" s="371">
        <f>A!D225</f>
        <v>3.59</v>
      </c>
      <c r="E13" s="371">
        <f>A!C225</f>
        <v>3.6139000000000001</v>
      </c>
      <c r="F13" s="371">
        <f>A!B225</f>
        <v>3.6230000000000002</v>
      </c>
      <c r="G13" s="371">
        <f>A!K225</f>
        <v>3.6074825653952138</v>
      </c>
      <c r="H13" s="371">
        <f>A!E225</f>
        <v>3.6054400000000002</v>
      </c>
      <c r="I13" s="372">
        <f>A!F225</f>
        <v>3.6312588834102599</v>
      </c>
      <c r="J13" s="371">
        <f t="shared" si="0"/>
        <v>3.59</v>
      </c>
      <c r="K13" s="371">
        <f t="shared" si="1"/>
        <v>3.6312588834102599</v>
      </c>
      <c r="L13" s="327">
        <f t="shared" si="2"/>
        <v>1.1496438666835369E-2</v>
      </c>
      <c r="M13" s="371">
        <f>A!G225</f>
        <v>3.5865211651890001</v>
      </c>
      <c r="N13" s="371">
        <f>A!H225</f>
        <v>3.59</v>
      </c>
      <c r="O13" s="372">
        <f>A!I225</f>
        <v>3.59</v>
      </c>
      <c r="P13" s="308"/>
      <c r="Q13" s="373" t="str">
        <f>A!L225</f>
        <v/>
      </c>
    </row>
    <row r="14" spans="1:17" customFormat="false" ht="12" customHeight="1">
      <c r="A14" s="308"/>
      <c r="B14" s="370" t="s">
        <v>319</v>
      </c>
      <c r="C14" s="371">
        <f>A!J226</f>
        <v>1.91</v>
      </c>
      <c r="D14" s="371">
        <f>A!D226</f>
        <v>1.909</v>
      </c>
      <c r="E14" s="371">
        <f>A!C226</f>
        <v>1.9752000000000001</v>
      </c>
      <c r="F14" s="371">
        <f>A!B226</f>
        <v>1.9530000000000001</v>
      </c>
      <c r="G14" s="371">
        <f>A!K226</f>
        <v>1.9038172512703648</v>
      </c>
      <c r="H14" s="371">
        <f>A!E226</f>
        <v>1.9197599999999999</v>
      </c>
      <c r="I14" s="372">
        <f>A!F226</f>
        <v>1.9162604426238901</v>
      </c>
      <c r="J14" s="371">
        <f t="shared" si="0"/>
        <v>1.9038172512703648</v>
      </c>
      <c r="K14" s="371">
        <f t="shared" si="1"/>
        <v>1.9752000000000001</v>
      </c>
      <c r="L14" s="327">
        <f t="shared" si="2"/>
        <v>3.7507236036502717E-2</v>
      </c>
      <c r="M14" s="371">
        <f>A!G226</f>
        <v>1.88951818418432</v>
      </c>
      <c r="N14" s="371">
        <f>A!H226</f>
        <v>1.91</v>
      </c>
      <c r="O14" s="372">
        <f>A!I226</f>
        <v>1.91</v>
      </c>
      <c r="P14" s="308"/>
      <c r="Q14" s="373" t="str">
        <f>A!L226</f>
        <v/>
      </c>
    </row>
    <row r="15" spans="1:17" customFormat="false" ht="12" customHeight="1">
      <c r="A15" s="308"/>
      <c r="B15" s="370" t="s">
        <v>320</v>
      </c>
      <c r="C15" s="371">
        <f>A!J227</f>
        <v>2.77</v>
      </c>
      <c r="D15" s="371">
        <f>A!D227</f>
        <v>2.734</v>
      </c>
      <c r="E15" s="371">
        <f>A!C227</f>
        <v>2.9150999999999998</v>
      </c>
      <c r="F15" s="371">
        <f>A!B227</f>
        <v>2.8540000000000001</v>
      </c>
      <c r="G15" s="371">
        <f>A!K227</f>
        <v>2.7713544227357225</v>
      </c>
      <c r="H15" s="371">
        <f>A!E227</f>
        <v>2.7974300000000301</v>
      </c>
      <c r="I15" s="372">
        <f>A!F227</f>
        <v>2.7996008201671501</v>
      </c>
      <c r="J15" s="371">
        <f t="shared" si="0"/>
        <v>2.734</v>
      </c>
      <c r="K15" s="371">
        <f t="shared" si="1"/>
        <v>2.9150999999999998</v>
      </c>
      <c r="L15" s="327">
        <f t="shared" si="2"/>
        <v>6.5534982518035689E-2</v>
      </c>
      <c r="M15" s="371">
        <f>A!G227</f>
        <v>2.7502288079573298</v>
      </c>
      <c r="N15" s="371">
        <f>A!H227</f>
        <v>2.77</v>
      </c>
      <c r="O15" s="372">
        <f>A!I227</f>
        <v>2.77</v>
      </c>
      <c r="P15" s="308"/>
      <c r="Q15" s="373" t="str">
        <f>A!L227</f>
        <v/>
      </c>
    </row>
    <row r="16" spans="1:17" customFormat="false" ht="12" customHeight="1">
      <c r="A16" s="308"/>
      <c r="B16" s="370" t="s">
        <v>321</v>
      </c>
      <c r="C16" s="371">
        <f>A!J228</f>
        <v>3.62</v>
      </c>
      <c r="D16" s="371">
        <f>A!D228</f>
        <v>3.63</v>
      </c>
      <c r="E16" s="371">
        <f>A!C228</f>
        <v>3.6675</v>
      </c>
      <c r="F16" s="371">
        <f>A!B228</f>
        <v>3.7</v>
      </c>
      <c r="G16" s="371">
        <f>A!K228</f>
        <v>3.6544280052872966</v>
      </c>
      <c r="H16" s="371">
        <f>A!E228</f>
        <v>3.64964000000005</v>
      </c>
      <c r="I16" s="372">
        <f>A!F228</f>
        <v>3.6734126916880601</v>
      </c>
      <c r="J16" s="371">
        <f t="shared" si="0"/>
        <v>3.62</v>
      </c>
      <c r="K16" s="371">
        <f t="shared" si="1"/>
        <v>3.7</v>
      </c>
      <c r="L16" s="327">
        <f t="shared" si="2"/>
        <v>2.2044023007834118E-2</v>
      </c>
      <c r="M16" s="371">
        <f>A!G228</f>
        <v>3.6273049132051698</v>
      </c>
      <c r="N16" s="371">
        <f>A!H228</f>
        <v>3.63</v>
      </c>
      <c r="O16" s="372">
        <f>A!I228</f>
        <v>3.63</v>
      </c>
      <c r="P16" s="308"/>
      <c r="Q16" s="373" t="str">
        <f>A!L228</f>
        <v/>
      </c>
    </row>
    <row r="17" spans="1:17" customFormat="false" ht="12" customHeight="1">
      <c r="A17" s="308"/>
      <c r="B17" s="370" t="s">
        <v>322</v>
      </c>
      <c r="C17" s="371">
        <f>A!J229</f>
        <v>3.84</v>
      </c>
      <c r="D17" s="371">
        <f>A!D229</f>
        <v>3.84</v>
      </c>
      <c r="E17" s="371">
        <f>A!C229</f>
        <v>3.8658000000000001</v>
      </c>
      <c r="F17" s="371">
        <f>A!B229</f>
        <v>3.95</v>
      </c>
      <c r="G17" s="371">
        <f>A!K229</f>
        <v>3.8610830005394114</v>
      </c>
      <c r="H17" s="371">
        <f>A!E229</f>
        <v>3.8451900000000001</v>
      </c>
      <c r="I17" s="372">
        <f>A!F229</f>
        <v>3.8599482126501901</v>
      </c>
      <c r="J17" s="371">
        <f t="shared" si="0"/>
        <v>3.84</v>
      </c>
      <c r="K17" s="371">
        <f t="shared" si="1"/>
        <v>3.95</v>
      </c>
      <c r="L17" s="327">
        <f t="shared" si="2"/>
        <v>2.8663405578296088E-2</v>
      </c>
      <c r="M17" s="371">
        <f>A!G229</f>
        <v>3.8329376060560199</v>
      </c>
      <c r="N17" s="371">
        <f>A!H229</f>
        <v>3.84</v>
      </c>
      <c r="O17" s="372">
        <f>A!I229</f>
        <v>3.84</v>
      </c>
      <c r="P17" s="308"/>
      <c r="Q17" s="373" t="str">
        <f>A!L229</f>
        <v/>
      </c>
    </row>
    <row r="18" spans="1:17" customFormat="false" ht="12" customHeight="1">
      <c r="A18" s="308"/>
      <c r="B18" s="370" t="s">
        <v>323</v>
      </c>
      <c r="C18" s="371">
        <f>A!J230</f>
        <v>2.92</v>
      </c>
      <c r="D18" s="371">
        <f>A!D230</f>
        <v>2.92</v>
      </c>
      <c r="E18" s="371">
        <f>A!C230</f>
        <v>2.9514</v>
      </c>
      <c r="F18" s="371">
        <f>A!B230</f>
        <v>2.9852621001507287</v>
      </c>
      <c r="G18" s="371">
        <f>A!K230</f>
        <v>2.9414504890534494</v>
      </c>
      <c r="H18" s="371">
        <f>A!E230</f>
        <v>2.92570999999998</v>
      </c>
      <c r="I18" s="372">
        <f>A!F230</f>
        <v>2.9449030362171</v>
      </c>
      <c r="J18" s="371">
        <f t="shared" si="0"/>
        <v>2.92</v>
      </c>
      <c r="K18" s="371">
        <f t="shared" si="1"/>
        <v>2.9852621001507287</v>
      </c>
      <c r="L18" s="327">
        <f t="shared" si="2"/>
        <v>2.2275011018519295E-2</v>
      </c>
      <c r="M18" s="371">
        <f>A!G230</f>
        <v>2.9295040900051998</v>
      </c>
      <c r="N18" s="371">
        <f>A!H230</f>
        <v>2.93</v>
      </c>
      <c r="O18" s="372">
        <f>A!I230</f>
        <v>2.93</v>
      </c>
      <c r="P18" s="308"/>
      <c r="Q18" s="373" t="str">
        <f>A!L230</f>
        <v/>
      </c>
    </row>
    <row r="19" spans="1:17" customFormat="false" ht="12" customHeight="1">
      <c r="A19" s="308"/>
      <c r="B19" s="370" t="s">
        <v>324</v>
      </c>
      <c r="C19" s="371">
        <f>A!J231</f>
        <v>3.38</v>
      </c>
      <c r="D19" s="371">
        <f>A!D231</f>
        <v>3.39</v>
      </c>
      <c r="E19" s="371">
        <f>A!C231</f>
        <v>3.4422999999999999</v>
      </c>
      <c r="F19" s="371">
        <f>A!B231</f>
        <v>3.4769999999999999</v>
      </c>
      <c r="G19" s="371">
        <f>A!K231</f>
        <v>3.3950820364286098</v>
      </c>
      <c r="H19" s="371">
        <f>A!E231</f>
        <v>3.3943899999999698</v>
      </c>
      <c r="I19" s="372">
        <f>A!F231</f>
        <v>3.4032808099169598</v>
      </c>
      <c r="J19" s="371">
        <f t="shared" si="0"/>
        <v>3.38</v>
      </c>
      <c r="K19" s="371">
        <f t="shared" si="1"/>
        <v>3.4769999999999999</v>
      </c>
      <c r="L19" s="327">
        <f t="shared" si="2"/>
        <v>2.8677947333662645E-2</v>
      </c>
      <c r="M19" s="371">
        <f>A!G231</f>
        <v>3.36716976128969</v>
      </c>
      <c r="N19" s="371">
        <f>A!H231</f>
        <v>3.39</v>
      </c>
      <c r="O19" s="372">
        <f>A!I231</f>
        <v>3.39</v>
      </c>
      <c r="P19" s="308"/>
      <c r="Q19" s="373" t="str">
        <f>A!L231</f>
        <v/>
      </c>
    </row>
    <row r="20" spans="1:17" customFormat="false" ht="12" customHeight="1">
      <c r="A20" s="308"/>
      <c r="B20" s="370" t="s">
        <v>325</v>
      </c>
      <c r="C20" s="371">
        <f>A!J232</f>
        <v>4.04</v>
      </c>
      <c r="D20" s="371">
        <f>A!D232</f>
        <v>4.04</v>
      </c>
      <c r="E20" s="371">
        <f>A!C232</f>
        <v>4.0842000000000001</v>
      </c>
      <c r="F20" s="371">
        <f>A!B232</f>
        <v>4.0259999999999998</v>
      </c>
      <c r="G20" s="371">
        <f>A!K232</f>
        <v>4.0431961493653716</v>
      </c>
      <c r="H20" s="371">
        <f>A!E232</f>
        <v>4.0472100000000202</v>
      </c>
      <c r="I20" s="372">
        <f>A!F232</f>
        <v>4.0550284761080899</v>
      </c>
      <c r="J20" s="371">
        <f t="shared" si="0"/>
        <v>4.0259999999999998</v>
      </c>
      <c r="K20" s="371">
        <f t="shared" si="1"/>
        <v>4.0842000000000001</v>
      </c>
      <c r="L20" s="327">
        <f t="shared" si="2"/>
        <v>1.4403172760264779E-2</v>
      </c>
      <c r="M20" s="371">
        <f>A!G232</f>
        <v>4.0423290802762697</v>
      </c>
      <c r="N20" s="371">
        <f>A!H232</f>
        <v>4.04</v>
      </c>
      <c r="O20" s="372">
        <f>A!I232</f>
        <v>4.04</v>
      </c>
      <c r="P20" s="308"/>
      <c r="Q20" s="373" t="str">
        <f>A!L232</f>
        <v/>
      </c>
    </row>
    <row r="21" spans="1:17" customFormat="false" ht="12" customHeight="1">
      <c r="A21" s="308"/>
      <c r="B21" s="370" t="s">
        <v>326</v>
      </c>
      <c r="C21" s="371">
        <f>A!J233</f>
        <v>2.85</v>
      </c>
      <c r="D21" s="371">
        <f>A!D233</f>
        <v>2.85</v>
      </c>
      <c r="E21" s="371">
        <f>A!C233</f>
        <v>2.8744000000000001</v>
      </c>
      <c r="F21" s="371">
        <f>A!B233</f>
        <v>2.8230338036558296</v>
      </c>
      <c r="G21" s="371">
        <f>A!K233</f>
        <v>2.8520807826707606</v>
      </c>
      <c r="H21" s="371">
        <f>A!E233</f>
        <v>2.8512499999999799</v>
      </c>
      <c r="I21" s="372">
        <f>A!F233</f>
        <v>2.8574482834050898</v>
      </c>
      <c r="J21" s="371">
        <f t="shared" si="0"/>
        <v>2.8230338036558296</v>
      </c>
      <c r="K21" s="371">
        <f t="shared" si="1"/>
        <v>2.8744000000000001</v>
      </c>
      <c r="L21" s="327">
        <f t="shared" si="2"/>
        <v>1.8032085609077805E-2</v>
      </c>
      <c r="M21" s="371">
        <f>A!G233</f>
        <v>2.84579954716577</v>
      </c>
      <c r="N21" s="371">
        <f>A!H233</f>
        <v>2.85</v>
      </c>
      <c r="O21" s="372">
        <f>A!I233</f>
        <v>2.85</v>
      </c>
      <c r="P21" s="308"/>
      <c r="Q21" s="373" t="str">
        <f>A!L233</f>
        <v/>
      </c>
    </row>
    <row r="22" spans="1:17" customFormat="false" ht="12" customHeight="1">
      <c r="A22" s="308"/>
      <c r="B22" s="370" t="s">
        <v>327</v>
      </c>
      <c r="C22" s="371">
        <f>A!J234</f>
        <v>3.41</v>
      </c>
      <c r="D22" s="371">
        <f>A!D234</f>
        <v>3.41</v>
      </c>
      <c r="E22" s="371">
        <f>A!C234</f>
        <v>3.4864999999999999</v>
      </c>
      <c r="F22" s="371">
        <f>A!B234</f>
        <v>3.4569999999999999</v>
      </c>
      <c r="G22" s="371">
        <f>A!K234</f>
        <v>3.3941769476797323</v>
      </c>
      <c r="H22" s="371">
        <f>A!E234</f>
        <v>3.4095900000000099</v>
      </c>
      <c r="I22" s="372">
        <f>A!F234</f>
        <v>3.4047553373259101</v>
      </c>
      <c r="J22" s="371">
        <f t="shared" si="0"/>
        <v>3.3941769476797323</v>
      </c>
      <c r="K22" s="371">
        <f t="shared" si="1"/>
        <v>3.4864999999999999</v>
      </c>
      <c r="L22" s="327">
        <f t="shared" si="2"/>
        <v>2.7136555595281425E-2</v>
      </c>
      <c r="M22" s="371">
        <f>A!G234</f>
        <v>3.3864963988636401</v>
      </c>
      <c r="N22" s="371">
        <f>A!H234</f>
        <v>3.41</v>
      </c>
      <c r="O22" s="372">
        <f>A!I234</f>
        <v>3.41</v>
      </c>
      <c r="P22" s="308"/>
      <c r="Q22" s="373" t="str">
        <f>A!L234</f>
        <v/>
      </c>
    </row>
    <row r="23" spans="1:17" customFormat="false" ht="12" customHeight="1">
      <c r="A23" s="308"/>
      <c r="B23" s="370" t="s">
        <v>328</v>
      </c>
      <c r="C23" s="371">
        <f>A!J235</f>
        <v>2.31</v>
      </c>
      <c r="D23" s="371">
        <f>A!D235</f>
        <v>2.31</v>
      </c>
      <c r="E23" s="371">
        <f>A!C235</f>
        <v>2.3597999999999999</v>
      </c>
      <c r="F23" s="371">
        <f>A!B235</f>
        <v>2.3370000000000002</v>
      </c>
      <c r="G23" s="371">
        <f>A!K235</f>
        <v>2.3032699024559991</v>
      </c>
      <c r="H23" s="371">
        <f>A!E235</f>
        <v>2.3157799999999802</v>
      </c>
      <c r="I23" s="372">
        <f>A!F235</f>
        <v>2.3053574539341302</v>
      </c>
      <c r="J23" s="371">
        <f t="shared" si="0"/>
        <v>2.3032699024559991</v>
      </c>
      <c r="K23" s="371">
        <f t="shared" si="1"/>
        <v>2.3597999999999999</v>
      </c>
      <c r="L23" s="327">
        <f t="shared" si="2"/>
        <v>2.452716868845262E-2</v>
      </c>
      <c r="M23" s="371">
        <f>A!G235</f>
        <v>2.2943852185370899</v>
      </c>
      <c r="N23" s="371">
        <f>A!H235</f>
        <v>2.31</v>
      </c>
      <c r="O23" s="372">
        <f>A!I235</f>
        <v>2.31</v>
      </c>
      <c r="P23" s="308"/>
      <c r="Q23" s="373" t="str">
        <f>A!L235</f>
        <v/>
      </c>
    </row>
    <row r="24" spans="1:17" customFormat="false" ht="12" customHeight="1" thickBot="1">
      <c r="A24" s="308"/>
      <c r="B24" s="374" t="s">
        <v>329</v>
      </c>
      <c r="C24" s="375">
        <f>A!J236</f>
        <v>3.62</v>
      </c>
      <c r="D24" s="375">
        <f>A!D236</f>
        <v>3.61</v>
      </c>
      <c r="E24" s="375">
        <f>A!C236</f>
        <v>3.6677</v>
      </c>
      <c r="F24" s="375">
        <f>A!B236</f>
        <v>3.7080000000000002</v>
      </c>
      <c r="G24" s="376">
        <f>A!K236</f>
        <v>3.6470869932538577</v>
      </c>
      <c r="H24" s="375">
        <f>A!E236</f>
        <v>3.61016</v>
      </c>
      <c r="I24" s="377">
        <f>A!F236</f>
        <v>3.6101593374723899</v>
      </c>
      <c r="J24" s="375">
        <f t="shared" si="0"/>
        <v>3.61</v>
      </c>
      <c r="K24" s="375">
        <f t="shared" si="1"/>
        <v>3.7080000000000002</v>
      </c>
      <c r="L24" s="327">
        <f t="shared" si="2"/>
        <v>2.7070293170546277E-2</v>
      </c>
      <c r="M24" s="375">
        <f>A!G236</f>
        <v>3.6206138155861001</v>
      </c>
      <c r="N24" s="375">
        <f>A!H236</f>
        <v>3.62</v>
      </c>
      <c r="O24" s="377">
        <f>A!I236</f>
        <v>3.62</v>
      </c>
      <c r="P24" s="308"/>
      <c r="Q24" s="373" t="str">
        <f>A!L236</f>
        <v/>
      </c>
    </row>
    <row r="25" spans="1:17" customFormat="false" ht="12" customHeight="1" thickTop="1">
      <c r="A25" s="308"/>
      <c r="B25" s="378" t="s">
        <v>73</v>
      </c>
      <c r="C25" s="341"/>
      <c r="D25" s="341"/>
      <c r="E25" s="341"/>
      <c r="F25" s="341"/>
      <c r="G25" s="341"/>
      <c r="H25" s="341"/>
      <c r="I25" s="366"/>
      <c r="J25" s="611" t="s">
        <v>391</v>
      </c>
      <c r="K25" s="612"/>
      <c r="L25" s="613"/>
      <c r="M25" s="341"/>
      <c r="N25" s="341"/>
      <c r="O25" s="366"/>
      <c r="P25" s="308"/>
      <c r="Q25" s="316">
        <f>YourData!$J$5</f>
        <v>40179</v>
      </c>
    </row>
    <row r="26" spans="1:17" customFormat="false" ht="12" customHeight="1">
      <c r="A26" s="308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65" t="s">
        <v>157</v>
      </c>
      <c r="M26" s="341"/>
      <c r="N26" s="341" t="s">
        <v>158</v>
      </c>
      <c r="O26" s="366"/>
      <c r="P26" s="308"/>
      <c r="Q26" s="558" t="str">
        <f>A!$L$21</f>
        <v>Tested Prg</v>
      </c>
    </row>
    <row r="27" spans="1:17" customFormat="false" ht="12" customHeight="1">
      <c r="A27" s="308"/>
      <c r="B27" s="367" t="s">
        <v>828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390</v>
      </c>
      <c r="M27" s="368" t="s">
        <v>161</v>
      </c>
      <c r="N27" s="368" t="s">
        <v>49</v>
      </c>
      <c r="O27" s="369" t="s">
        <v>50</v>
      </c>
      <c r="P27" s="308"/>
      <c r="Q27" s="559" t="str">
        <f>A!$L$22</f>
        <v>Org</v>
      </c>
    </row>
    <row r="28" spans="1:17" customFormat="false" ht="12" customHeight="1">
      <c r="A28" s="308"/>
      <c r="B28" s="370" t="s">
        <v>330</v>
      </c>
      <c r="C28" s="379">
        <f>A!J406</f>
        <v>0</v>
      </c>
      <c r="D28" s="379">
        <f>A!D406</f>
        <v>8.3717036416901627E-4</v>
      </c>
      <c r="E28" s="379">
        <f>A!C406</f>
        <v>1.5062294272547483E-3</v>
      </c>
      <c r="F28" s="379">
        <f>A!B406</f>
        <v>1.2466712636305796E-3</v>
      </c>
      <c r="G28" s="379">
        <f>A!K406</f>
        <v>2.6072134488801147E-3</v>
      </c>
      <c r="H28" s="379">
        <f>A!E406</f>
        <v>0</v>
      </c>
      <c r="I28" s="380">
        <f>A!F406</f>
        <v>0</v>
      </c>
      <c r="J28" s="379">
        <f t="shared" ref="J28:J41" si="3">MINA(C28:I28)</f>
        <v>0</v>
      </c>
      <c r="K28" s="379">
        <f t="shared" ref="K28:K41" si="4">MAXA(C28:I28)</f>
        <v>2.6072134488801147E-3</v>
      </c>
      <c r="L28" s="516" t="s">
        <v>794</v>
      </c>
      <c r="M28" s="379">
        <f>A!G406</f>
        <v>0</v>
      </c>
      <c r="N28" s="379" t="str">
        <f>A!H406</f>
        <v/>
      </c>
      <c r="O28" s="380">
        <f>A!I406</f>
        <v>1.2552301255238033E-4</v>
      </c>
      <c r="P28" s="308"/>
      <c r="Q28" s="381" t="str">
        <f>A!L406</f>
        <v/>
      </c>
    </row>
    <row r="29" spans="1:17" customFormat="false" ht="12" customHeight="1">
      <c r="A29" s="308"/>
      <c r="B29" s="370" t="s">
        <v>317</v>
      </c>
      <c r="C29" s="379">
        <f>A!J407</f>
        <v>0</v>
      </c>
      <c r="D29" s="379">
        <f>A!D407</f>
        <v>1.0472770795930623E-2</v>
      </c>
      <c r="E29" s="379">
        <f>A!C407</f>
        <v>1.7378068171962624E-3</v>
      </c>
      <c r="F29" s="379">
        <f>A!B407</f>
        <v>1.171431334622825E-3</v>
      </c>
      <c r="G29" s="379">
        <f>A!K407</f>
        <v>2.773085255190981E-3</v>
      </c>
      <c r="H29" s="379">
        <f>A!E407</f>
        <v>0</v>
      </c>
      <c r="I29" s="380">
        <f>A!F407</f>
        <v>1.0591988786197744E-2</v>
      </c>
      <c r="J29" s="379">
        <f t="shared" si="3"/>
        <v>0</v>
      </c>
      <c r="K29" s="379">
        <f t="shared" si="4"/>
        <v>1.0591988786197744E-2</v>
      </c>
      <c r="L29" s="517" t="s">
        <v>794</v>
      </c>
      <c r="M29" s="379">
        <f>A!G407</f>
        <v>0</v>
      </c>
      <c r="N29" s="379" t="str">
        <f>A!H407</f>
        <v/>
      </c>
      <c r="O29" s="380">
        <f>A!I407</f>
        <v>3.8461538461540798E-4</v>
      </c>
      <c r="P29" s="308"/>
      <c r="Q29" s="381" t="str">
        <f>A!L407</f>
        <v/>
      </c>
    </row>
    <row r="30" spans="1:17" customFormat="false" ht="12" customHeight="1">
      <c r="A30" s="308"/>
      <c r="B30" s="370" t="s">
        <v>318</v>
      </c>
      <c r="C30" s="379">
        <f>A!J408</f>
        <v>0</v>
      </c>
      <c r="D30" s="379">
        <f>A!D408</f>
        <v>3.6211699164345129E-3</v>
      </c>
      <c r="E30" s="379">
        <f>A!C408</f>
        <v>7.9758432718113434E-4</v>
      </c>
      <c r="F30" s="379">
        <f>A!B408</f>
        <v>1.1040574109853721E-3</v>
      </c>
      <c r="G30" s="379">
        <f>A!K408</f>
        <v>2.7414562648977714E-3</v>
      </c>
      <c r="H30" s="379">
        <f>A!E408</f>
        <v>0</v>
      </c>
      <c r="I30" s="380">
        <f>A!F408</f>
        <v>1.2271106956412344E-2</v>
      </c>
      <c r="J30" s="379">
        <f t="shared" si="3"/>
        <v>0</v>
      </c>
      <c r="K30" s="379">
        <f t="shared" si="4"/>
        <v>1.2271106956412344E-2</v>
      </c>
      <c r="L30" s="517" t="s">
        <v>794</v>
      </c>
      <c r="M30" s="379">
        <f>A!G408</f>
        <v>0</v>
      </c>
      <c r="N30" s="379" t="str">
        <f>A!H408</f>
        <v/>
      </c>
      <c r="O30" s="380">
        <f>A!I408</f>
        <v>3.0640668523679694E-4</v>
      </c>
      <c r="P30" s="308"/>
      <c r="Q30" s="381" t="str">
        <f>A!L408</f>
        <v/>
      </c>
    </row>
    <row r="31" spans="1:17" customFormat="false" ht="12" customHeight="1">
      <c r="A31" s="308"/>
      <c r="B31" s="370" t="s">
        <v>319</v>
      </c>
      <c r="C31" s="379">
        <f>A!J409</f>
        <v>0</v>
      </c>
      <c r="D31" s="379">
        <f>A!D409</f>
        <v>3.8239916186485048E-2</v>
      </c>
      <c r="E31" s="379">
        <f>A!C409</f>
        <v>1.2602126366950213E-2</v>
      </c>
      <c r="F31" s="379">
        <f>A!B409</f>
        <v>8.7045570916539309E-3</v>
      </c>
      <c r="G31" s="379">
        <f>A!K409</f>
        <v>3.7428093596749753E-3</v>
      </c>
      <c r="H31" s="379">
        <f>A!E409</f>
        <v>0</v>
      </c>
      <c r="I31" s="380">
        <f>A!F409</f>
        <v>0.17198141493052979</v>
      </c>
      <c r="J31" s="379">
        <f t="shared" si="3"/>
        <v>0</v>
      </c>
      <c r="K31" s="379">
        <f t="shared" si="4"/>
        <v>0.17198141493052979</v>
      </c>
      <c r="L31" s="517" t="s">
        <v>794</v>
      </c>
      <c r="M31" s="379">
        <f>A!G409</f>
        <v>0</v>
      </c>
      <c r="N31" s="379" t="str">
        <f>A!H409</f>
        <v/>
      </c>
      <c r="O31" s="380">
        <f>A!I409</f>
        <v>-5.2356020942402616E-5</v>
      </c>
      <c r="P31" s="308"/>
      <c r="Q31" s="381" t="str">
        <f>A!L409</f>
        <v/>
      </c>
    </row>
    <row r="32" spans="1:17" customFormat="false" ht="12" customHeight="1">
      <c r="A32" s="308"/>
      <c r="B32" s="370" t="s">
        <v>320</v>
      </c>
      <c r="C32" s="379">
        <f>A!J410</f>
        <v>0</v>
      </c>
      <c r="D32" s="379">
        <f>A!D410</f>
        <v>5.5961960497439657E-2</v>
      </c>
      <c r="E32" s="379">
        <f>A!C410</f>
        <v>1.0989348564371781E-2</v>
      </c>
      <c r="F32" s="379">
        <f>A!B410</f>
        <v>1.8920812894183694E-2</v>
      </c>
      <c r="G32" s="379">
        <f>A!K410</f>
        <v>3.8003933362935134E-3</v>
      </c>
      <c r="H32" s="379">
        <f>A!E410</f>
        <v>0</v>
      </c>
      <c r="I32" s="380">
        <f>A!F410</f>
        <v>0.20432642260621531</v>
      </c>
      <c r="J32" s="379">
        <f t="shared" si="3"/>
        <v>0</v>
      </c>
      <c r="K32" s="379">
        <f t="shared" si="4"/>
        <v>0.20432642260621531</v>
      </c>
      <c r="L32" s="517" t="s">
        <v>794</v>
      </c>
      <c r="M32" s="379">
        <f>A!G410</f>
        <v>0</v>
      </c>
      <c r="N32" s="379" t="str">
        <f>A!H410</f>
        <v/>
      </c>
      <c r="O32" s="380">
        <f>A!I410</f>
        <v>3.6101083032406836E-5</v>
      </c>
      <c r="P32" s="308"/>
      <c r="Q32" s="381" t="str">
        <f>A!L410</f>
        <v/>
      </c>
    </row>
    <row r="33" spans="1:17" customFormat="false" ht="12" customHeight="1">
      <c r="A33" s="308"/>
      <c r="B33" s="370" t="s">
        <v>321</v>
      </c>
      <c r="C33" s="379">
        <f>A!J411</f>
        <v>2.7624309392264602E-3</v>
      </c>
      <c r="D33" s="379">
        <f>A!D411</f>
        <v>2.75482093663906E-3</v>
      </c>
      <c r="E33" s="379">
        <f>A!C411</f>
        <v>1.4673919563735088E-3</v>
      </c>
      <c r="F33" s="379">
        <f>A!B411</f>
        <v>4.8648648648649288E-3</v>
      </c>
      <c r="G33" s="379">
        <f>A!K411</f>
        <v>1.0553261204069667E-2</v>
      </c>
      <c r="H33" s="379">
        <f>A!E411</f>
        <v>0</v>
      </c>
      <c r="I33" s="380">
        <f>A!F411</f>
        <v>9.275937526151419E-3</v>
      </c>
      <c r="J33" s="379">
        <f t="shared" si="3"/>
        <v>0</v>
      </c>
      <c r="K33" s="379">
        <f t="shared" si="4"/>
        <v>1.0553261204069667E-2</v>
      </c>
      <c r="L33" s="517" t="s">
        <v>794</v>
      </c>
      <c r="M33" s="379">
        <f>A!G411</f>
        <v>0</v>
      </c>
      <c r="N33" s="379" t="str">
        <f>A!H411</f>
        <v/>
      </c>
      <c r="O33" s="380">
        <f>A!I411</f>
        <v>9.6418732782376881E-4</v>
      </c>
      <c r="P33" s="308"/>
      <c r="Q33" s="381" t="str">
        <f>A!L411</f>
        <v/>
      </c>
    </row>
    <row r="34" spans="1:17" customFormat="false" ht="12" customHeight="1">
      <c r="A34" s="308"/>
      <c r="B34" s="370" t="s">
        <v>322</v>
      </c>
      <c r="C34" s="379">
        <f>A!J412</f>
        <v>2.6041666666666114E-3</v>
      </c>
      <c r="D34" s="379">
        <f>A!D412</f>
        <v>5.2083333333333382E-3</v>
      </c>
      <c r="E34" s="379">
        <f>A!C412</f>
        <v>1.0614387707589845E-3</v>
      </c>
      <c r="F34" s="379">
        <f>A!B412</f>
        <v>3.2911392405063039E-3</v>
      </c>
      <c r="G34" s="379">
        <f>A!K412</f>
        <v>1.1024491225244236E-2</v>
      </c>
      <c r="H34" s="379">
        <f>A!E412</f>
        <v>0</v>
      </c>
      <c r="I34" s="380">
        <f>A!F412</f>
        <v>1.0192560945875367E-2</v>
      </c>
      <c r="J34" s="379">
        <f t="shared" si="3"/>
        <v>0</v>
      </c>
      <c r="K34" s="379">
        <f t="shared" si="4"/>
        <v>1.1024491225244236E-2</v>
      </c>
      <c r="L34" s="517" t="s">
        <v>794</v>
      </c>
      <c r="M34" s="379">
        <f>A!G412</f>
        <v>0</v>
      </c>
      <c r="N34" s="379" t="str">
        <f>A!H412</f>
        <v/>
      </c>
      <c r="O34" s="380">
        <f>A!I412</f>
        <v>2.6041666666663799E-4</v>
      </c>
      <c r="P34" s="308"/>
      <c r="Q34" s="381" t="str">
        <f>A!L412</f>
        <v/>
      </c>
    </row>
    <row r="35" spans="1:17" customFormat="false" ht="12" customHeight="1">
      <c r="A35" s="308"/>
      <c r="B35" s="370" t="s">
        <v>323</v>
      </c>
      <c r="C35" s="379">
        <f>A!J413</f>
        <v>1.027397260273966E-2</v>
      </c>
      <c r="D35" s="379">
        <f>A!D413</f>
        <v>3.4246575342466545E-3</v>
      </c>
      <c r="E35" s="379">
        <f>A!C413</f>
        <v>1.2002134580198639E-3</v>
      </c>
      <c r="F35" s="379">
        <f>A!B413</f>
        <v>2.6798316970547006E-3</v>
      </c>
      <c r="G35" s="379">
        <f>A!K413</f>
        <v>1.1921466864934066E-2</v>
      </c>
      <c r="H35" s="379">
        <f>A!E413</f>
        <v>0</v>
      </c>
      <c r="I35" s="380">
        <f>A!F413</f>
        <v>8.4429029948941588E-3</v>
      </c>
      <c r="J35" s="379">
        <f t="shared" si="3"/>
        <v>0</v>
      </c>
      <c r="K35" s="379">
        <f t="shared" si="4"/>
        <v>1.1921466864934066E-2</v>
      </c>
      <c r="L35" s="517" t="s">
        <v>794</v>
      </c>
      <c r="M35" s="379">
        <f>A!G413</f>
        <v>0</v>
      </c>
      <c r="N35" s="379" t="str">
        <f>A!H413</f>
        <v/>
      </c>
      <c r="O35" s="380">
        <f>A!I413</f>
        <v>3.0716723549477094E-4</v>
      </c>
      <c r="P35" s="308"/>
      <c r="Q35" s="381" t="str">
        <f>A!L413</f>
        <v/>
      </c>
    </row>
    <row r="36" spans="1:17" customFormat="false" ht="12" customHeight="1">
      <c r="A36" s="308"/>
      <c r="B36" s="370" t="s">
        <v>324</v>
      </c>
      <c r="C36" s="379">
        <f>A!J414</f>
        <v>0</v>
      </c>
      <c r="D36" s="379">
        <f>A!D414</f>
        <v>5.8997050147492677E-3</v>
      </c>
      <c r="E36" s="379">
        <f>A!C414</f>
        <v>2.146617087412434E-3</v>
      </c>
      <c r="F36" s="379">
        <f>A!B414</f>
        <v>4.0264595916018955E-3</v>
      </c>
      <c r="G36" s="379">
        <f>A!K414</f>
        <v>1.5182551632220669E-2</v>
      </c>
      <c r="H36" s="379">
        <f>A!E414</f>
        <v>0</v>
      </c>
      <c r="I36" s="380">
        <f>A!F414</f>
        <v>4.3443649198973172E-2</v>
      </c>
      <c r="J36" s="379">
        <f t="shared" si="3"/>
        <v>0</v>
      </c>
      <c r="K36" s="379">
        <f t="shared" si="4"/>
        <v>4.3443649198973172E-2</v>
      </c>
      <c r="L36" s="517" t="s">
        <v>794</v>
      </c>
      <c r="M36" s="379">
        <f>A!G414</f>
        <v>0</v>
      </c>
      <c r="N36" s="379" t="str">
        <f>A!H414</f>
        <v/>
      </c>
      <c r="O36" s="380">
        <f>A!I414</f>
        <v>2.6548672566375304E-4</v>
      </c>
      <c r="P36" s="308"/>
      <c r="Q36" s="381" t="str">
        <f>A!L414</f>
        <v/>
      </c>
    </row>
    <row r="37" spans="1:17" customFormat="false" ht="12" customHeight="1">
      <c r="A37" s="308"/>
      <c r="B37" s="370" t="s">
        <v>325</v>
      </c>
      <c r="C37" s="379">
        <f>A!J415</f>
        <v>4.9504950495048447E-3</v>
      </c>
      <c r="D37" s="379">
        <f>A!D415</f>
        <v>2.4752475247524224E-3</v>
      </c>
      <c r="E37" s="379">
        <f>A!C415</f>
        <v>2.3307330688998426E-3</v>
      </c>
      <c r="F37" s="379">
        <f>A!B415</f>
        <v>9.6870342771981383E-3</v>
      </c>
      <c r="G37" s="379">
        <f>A!K415</f>
        <v>2.9330604314412336E-2</v>
      </c>
      <c r="H37" s="379">
        <f>A!E415</f>
        <v>0</v>
      </c>
      <c r="I37" s="380">
        <f>A!F415</f>
        <v>1.1686614575430243E-2</v>
      </c>
      <c r="J37" s="379">
        <f t="shared" si="3"/>
        <v>0</v>
      </c>
      <c r="K37" s="379">
        <f t="shared" si="4"/>
        <v>2.9330604314412336E-2</v>
      </c>
      <c r="L37" s="517" t="s">
        <v>794</v>
      </c>
      <c r="M37" s="379">
        <f>A!G415</f>
        <v>0</v>
      </c>
      <c r="N37" s="379" t="str">
        <f>A!H415</f>
        <v/>
      </c>
      <c r="O37" s="380">
        <f>A!I415</f>
        <v>4.9504950495153978E-5</v>
      </c>
      <c r="P37" s="308"/>
      <c r="Q37" s="381" t="str">
        <f>A!L415</f>
        <v/>
      </c>
    </row>
    <row r="38" spans="1:17" customFormat="false" ht="12" customHeight="1">
      <c r="A38" s="308"/>
      <c r="B38" s="370" t="s">
        <v>326</v>
      </c>
      <c r="C38" s="379">
        <f>A!J416</f>
        <v>7.017543859649129E-3</v>
      </c>
      <c r="D38" s="379">
        <f>A!D416</f>
        <v>3.5087719298246421E-3</v>
      </c>
      <c r="E38" s="379">
        <f>A!C416</f>
        <v>2.3596681046479306E-3</v>
      </c>
      <c r="F38" s="379">
        <f>A!B416</f>
        <v>1.0272636467351154E-2</v>
      </c>
      <c r="G38" s="379">
        <f>A!K416</f>
        <v>3.4251659944408222E-2</v>
      </c>
      <c r="H38" s="379">
        <f>A!E416</f>
        <v>0</v>
      </c>
      <c r="I38" s="380">
        <f>A!F416</f>
        <v>9.107765527982729E-3</v>
      </c>
      <c r="J38" s="379">
        <f t="shared" si="3"/>
        <v>0</v>
      </c>
      <c r="K38" s="379">
        <f t="shared" si="4"/>
        <v>3.4251659944408222E-2</v>
      </c>
      <c r="L38" s="517" t="s">
        <v>794</v>
      </c>
      <c r="M38" s="379">
        <f>A!G416</f>
        <v>0</v>
      </c>
      <c r="N38" s="379" t="str">
        <f>A!H416</f>
        <v/>
      </c>
      <c r="O38" s="380">
        <f>A!I416</f>
        <v>1.7543859649128666E-4</v>
      </c>
      <c r="P38" s="308"/>
      <c r="Q38" s="381" t="str">
        <f>A!L416</f>
        <v/>
      </c>
    </row>
    <row r="39" spans="1:17" customFormat="false" ht="12" customHeight="1">
      <c r="A39" s="308"/>
      <c r="B39" s="370" t="s">
        <v>327</v>
      </c>
      <c r="C39" s="379">
        <f>A!J417</f>
        <v>0</v>
      </c>
      <c r="D39" s="379">
        <f>A!D417</f>
        <v>2.3460410557184772E-2</v>
      </c>
      <c r="E39" s="379">
        <f>A!C417</f>
        <v>7.1705148429656992E-3</v>
      </c>
      <c r="F39" s="379">
        <f>A!B417</f>
        <v>1.8802429852473226E-2</v>
      </c>
      <c r="G39" s="379">
        <f>A!K417</f>
        <v>3.9562611514274232E-2</v>
      </c>
      <c r="H39" s="379">
        <f>A!E417</f>
        <v>0</v>
      </c>
      <c r="I39" s="380">
        <f>A!F417</f>
        <v>0.10066333965302861</v>
      </c>
      <c r="J39" s="379">
        <f t="shared" si="3"/>
        <v>0</v>
      </c>
      <c r="K39" s="379">
        <f t="shared" si="4"/>
        <v>0.10066333965302861</v>
      </c>
      <c r="L39" s="517" t="s">
        <v>794</v>
      </c>
      <c r="M39" s="379">
        <f>A!G417</f>
        <v>0</v>
      </c>
      <c r="N39" s="379" t="str">
        <f>A!H417</f>
        <v/>
      </c>
      <c r="O39" s="380">
        <f>A!I417</f>
        <v>-8.7976539589368005E-5</v>
      </c>
      <c r="P39" s="308"/>
      <c r="Q39" s="381" t="str">
        <f>A!L417</f>
        <v/>
      </c>
    </row>
    <row r="40" spans="1:17" customFormat="false" ht="12" customHeight="1">
      <c r="A40" s="308"/>
      <c r="B40" s="370" t="s">
        <v>328</v>
      </c>
      <c r="C40" s="379">
        <f>A!J418</f>
        <v>0</v>
      </c>
      <c r="D40" s="379">
        <f>A!D418</f>
        <v>1.731601731601733E-2</v>
      </c>
      <c r="E40" s="379">
        <f>A!C418</f>
        <v>7.8107763369777644E-3</v>
      </c>
      <c r="F40" s="379">
        <f>A!B418</f>
        <v>1.6688061617458151E-2</v>
      </c>
      <c r="G40" s="379">
        <f>A!K418</f>
        <v>4.3389019274854841E-2</v>
      </c>
      <c r="H40" s="379">
        <f>A!E418</f>
        <v>0</v>
      </c>
      <c r="I40" s="380">
        <f>A!F418</f>
        <v>8.6060087584807474E-2</v>
      </c>
      <c r="J40" s="379">
        <f t="shared" si="3"/>
        <v>0</v>
      </c>
      <c r="K40" s="379">
        <f t="shared" si="4"/>
        <v>8.6060087584807474E-2</v>
      </c>
      <c r="L40" s="517" t="s">
        <v>794</v>
      </c>
      <c r="M40" s="379">
        <f>A!G418</f>
        <v>0</v>
      </c>
      <c r="N40" s="379" t="str">
        <f>A!H418</f>
        <v/>
      </c>
      <c r="O40" s="380">
        <f>A!I418</f>
        <v>1.2987012987001944E-4</v>
      </c>
      <c r="P40" s="308"/>
      <c r="Q40" s="381" t="str">
        <f>A!L418</f>
        <v/>
      </c>
    </row>
    <row r="41" spans="1:17" customFormat="false" ht="12" customHeight="1" thickBot="1">
      <c r="A41" s="308"/>
      <c r="B41" s="374" t="s">
        <v>329</v>
      </c>
      <c r="C41" s="382">
        <f>A!J419</f>
        <v>5.5248618784530436E-3</v>
      </c>
      <c r="D41" s="382">
        <f>A!D419</f>
        <v>0</v>
      </c>
      <c r="E41" s="382">
        <f>A!C419</f>
        <v>-1.2839108978446828E-5</v>
      </c>
      <c r="F41" s="382">
        <f>A!B419</f>
        <v>5.1240560949299156E-3</v>
      </c>
      <c r="G41" s="383">
        <f>A!K419</f>
        <v>1.1968005828199766E-2</v>
      </c>
      <c r="H41" s="382">
        <f>A!E419</f>
        <v>0</v>
      </c>
      <c r="I41" s="384">
        <f>A!F419</f>
        <v>0</v>
      </c>
      <c r="J41" s="382">
        <f t="shared" si="3"/>
        <v>-1.2839108978446828E-5</v>
      </c>
      <c r="K41" s="382">
        <f t="shared" si="4"/>
        <v>1.1968005828199766E-2</v>
      </c>
      <c r="L41" s="517" t="s">
        <v>794</v>
      </c>
      <c r="M41" s="382">
        <f>A!G419</f>
        <v>0</v>
      </c>
      <c r="N41" s="382" t="str">
        <f>A!H419</f>
        <v/>
      </c>
      <c r="O41" s="384">
        <f>A!I419</f>
        <v>8.2872928176847788E-5</v>
      </c>
      <c r="P41" s="308"/>
      <c r="Q41" s="385" t="str">
        <f>A!L419</f>
        <v/>
      </c>
    </row>
    <row r="42" spans="1:17" s="484" customFormat="1" ht="16" thickTop="1">
      <c r="A42" s="483"/>
      <c r="B42" s="485" t="s">
        <v>816</v>
      </c>
      <c r="C42" s="486"/>
      <c r="D42" s="346"/>
      <c r="E42" s="486"/>
      <c r="F42" s="486"/>
      <c r="G42" s="486"/>
      <c r="H42" s="486"/>
      <c r="I42" s="485"/>
      <c r="J42" s="485"/>
      <c r="K42" s="485"/>
      <c r="L42" s="485"/>
      <c r="M42" s="486"/>
      <c r="N42" s="485"/>
      <c r="O42" s="485"/>
      <c r="P42" s="456"/>
      <c r="Q42" s="485"/>
    </row>
    <row r="43" spans="1:17" customFormat="false">
      <c r="A43" s="308"/>
      <c r="B43" s="308"/>
      <c r="C43" s="308"/>
      <c r="D43" s="308"/>
      <c r="E43" s="308"/>
      <c r="F43" s="308"/>
      <c r="G43" s="308"/>
      <c r="H43" s="308"/>
      <c r="I43" s="308"/>
      <c r="J43" s="308"/>
      <c r="K43" s="308"/>
      <c r="L43" s="308"/>
      <c r="M43" s="308"/>
      <c r="N43" s="308"/>
      <c r="O43" s="308"/>
      <c r="P43" s="308"/>
      <c r="Q43" s="308"/>
    </row>
    <row r="44" spans="1:17" customFormat="false">
      <c r="A44" s="308"/>
      <c r="B44" s="308"/>
      <c r="C44" s="308"/>
      <c r="D44" s="308"/>
      <c r="E44" s="308"/>
      <c r="F44" s="308"/>
      <c r="G44" s="308"/>
      <c r="H44" s="308"/>
      <c r="I44" s="308"/>
      <c r="J44" s="308"/>
      <c r="K44" s="308"/>
      <c r="L44" s="308"/>
      <c r="M44" s="308"/>
      <c r="N44" s="308"/>
      <c r="O44" s="308"/>
      <c r="P44" s="308"/>
      <c r="Q44" s="308"/>
    </row>
    <row r="45" spans="1:17" customFormat="false">
      <c r="A45" s="308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08"/>
      <c r="P45" s="308"/>
      <c r="Q45" s="308"/>
    </row>
    <row r="46" spans="1:17" customFormat="false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8"/>
    </row>
    <row r="47" spans="1:17" customFormat="false">
      <c r="A47" s="308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8"/>
      <c r="Q47" s="308"/>
    </row>
    <row r="48" spans="1:17" customFormat="false">
      <c r="A48" s="308"/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</row>
    <row r="49" spans="1:17" customFormat="false">
      <c r="A49" s="308"/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</row>
    <row r="50" spans="1:17" customFormat="false">
      <c r="A50" s="308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08"/>
      <c r="P50" s="308"/>
      <c r="Q50" s="308"/>
    </row>
    <row r="51" spans="1:17" customFormat="false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08"/>
      <c r="P51" s="308"/>
      <c r="Q51" s="308"/>
    </row>
    <row r="52" spans="1:17" customFormat="false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</row>
    <row r="53" spans="1:17" customFormat="false">
      <c r="A53" s="308"/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</row>
    <row r="54" spans="1:17" customFormat="false">
      <c r="A54" s="308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</row>
    <row r="55" spans="1:17" customFormat="false" ht="14" customHeight="1">
      <c r="A55" s="308"/>
      <c r="B55" s="309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</row>
    <row r="56" spans="1:17" customFormat="false" ht="12" customHeight="1">
      <c r="A56" s="308"/>
      <c r="B56" s="309"/>
      <c r="C56" s="310"/>
      <c r="D56" s="310"/>
      <c r="E56" s="310"/>
      <c r="F56" s="310"/>
      <c r="G56" s="310"/>
      <c r="H56" s="310"/>
      <c r="I56" s="310"/>
      <c r="J56" s="310"/>
      <c r="K56" s="310"/>
      <c r="L56" s="345"/>
      <c r="M56" s="309"/>
      <c r="N56" s="310"/>
      <c r="O56" s="310"/>
      <c r="P56" s="310"/>
      <c r="Q56" s="310"/>
    </row>
    <row r="57" spans="1:17" customFormat="false" ht="12" customHeight="1">
      <c r="A57" s="308"/>
      <c r="B57" s="310"/>
      <c r="C57" s="310"/>
      <c r="D57" s="310"/>
      <c r="E57" s="310"/>
      <c r="F57" s="310"/>
      <c r="G57" s="310"/>
      <c r="H57" s="310"/>
      <c r="I57" s="310"/>
      <c r="J57" s="310"/>
      <c r="K57" s="310"/>
      <c r="L57" s="345"/>
      <c r="M57" s="310"/>
      <c r="N57" s="310"/>
      <c r="O57" s="310"/>
      <c r="P57" s="310"/>
      <c r="Q57" s="310"/>
    </row>
    <row r="58" spans="1:17" customFormat="false" ht="12" customHeight="1">
      <c r="A58" s="308"/>
      <c r="B58" s="310"/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</row>
    <row r="59" spans="1:17" customFormat="false" ht="12" customHeight="1">
      <c r="A59" s="308"/>
      <c r="B59" s="392"/>
      <c r="C59" s="310"/>
      <c r="D59" s="392"/>
      <c r="E59" s="310"/>
      <c r="F59" s="392"/>
      <c r="G59" s="392"/>
      <c r="H59" s="392"/>
      <c r="I59" s="310"/>
      <c r="J59" s="392"/>
      <c r="K59" s="392"/>
      <c r="L59" s="345"/>
      <c r="M59" s="393"/>
      <c r="N59" s="393"/>
      <c r="O59" s="310"/>
      <c r="P59" s="310"/>
      <c r="Q59" s="310"/>
    </row>
    <row r="60" spans="1:17" customFormat="false" ht="12" customHeight="1">
      <c r="A60" s="308"/>
      <c r="B60" s="392"/>
      <c r="C60" s="310"/>
      <c r="D60" s="392"/>
      <c r="E60" s="310"/>
      <c r="F60" s="392"/>
      <c r="G60" s="392"/>
      <c r="H60" s="392"/>
      <c r="I60" s="310"/>
      <c r="J60" s="392"/>
      <c r="K60" s="392"/>
      <c r="L60" s="345"/>
      <c r="M60" s="392"/>
      <c r="N60" s="393"/>
      <c r="O60" s="310"/>
      <c r="P60" s="310"/>
      <c r="Q60" s="310"/>
    </row>
    <row r="61" spans="1:17" customFormat="false" ht="12" customHeight="1">
      <c r="A61" s="308"/>
      <c r="B61" s="392"/>
      <c r="C61" s="310"/>
      <c r="D61" s="392"/>
      <c r="E61" s="310"/>
      <c r="F61" s="392"/>
      <c r="G61" s="392"/>
      <c r="H61" s="392"/>
      <c r="I61" s="310"/>
      <c r="J61" s="392"/>
      <c r="K61" s="392"/>
      <c r="L61" s="345"/>
      <c r="M61" s="392"/>
      <c r="N61" s="393"/>
      <c r="O61" s="310"/>
      <c r="P61" s="310"/>
      <c r="Q61" s="310"/>
    </row>
    <row r="62" spans="1:17" customFormat="false" ht="12" customHeight="1">
      <c r="A62" s="308"/>
      <c r="B62" s="392"/>
      <c r="C62" s="310"/>
      <c r="D62" s="392"/>
      <c r="E62" s="310"/>
      <c r="F62" s="392"/>
      <c r="G62" s="392"/>
      <c r="H62" s="392"/>
      <c r="I62" s="310"/>
      <c r="J62" s="392"/>
      <c r="K62" s="392"/>
      <c r="L62" s="345"/>
      <c r="M62" s="392"/>
      <c r="N62" s="393"/>
      <c r="O62" s="310"/>
      <c r="P62" s="310"/>
      <c r="Q62" s="310"/>
    </row>
    <row r="63" spans="1:17" customFormat="false" ht="12" customHeight="1">
      <c r="A63" s="308"/>
      <c r="B63" s="392"/>
      <c r="C63" s="310"/>
      <c r="D63" s="392"/>
      <c r="E63" s="310"/>
      <c r="F63" s="392"/>
      <c r="G63" s="392"/>
      <c r="H63" s="392"/>
      <c r="I63" s="310"/>
      <c r="J63" s="392"/>
      <c r="K63" s="392"/>
      <c r="L63" s="345"/>
      <c r="M63" s="392"/>
      <c r="N63" s="393"/>
      <c r="O63" s="310"/>
      <c r="P63" s="310"/>
      <c r="Q63" s="310"/>
    </row>
    <row r="64" spans="1:17" customFormat="false" ht="12" customHeight="1">
      <c r="A64" s="308"/>
      <c r="B64" s="392"/>
      <c r="C64" s="310"/>
      <c r="D64" s="392"/>
      <c r="E64" s="310"/>
      <c r="F64" s="392"/>
      <c r="G64" s="392"/>
      <c r="H64" s="392"/>
      <c r="I64" s="310"/>
      <c r="J64" s="392"/>
      <c r="K64" s="392"/>
      <c r="L64" s="345"/>
      <c r="M64" s="392"/>
      <c r="N64" s="393"/>
      <c r="O64" s="310"/>
      <c r="P64" s="310"/>
      <c r="Q64" s="310"/>
    </row>
    <row r="65" spans="1:17" customFormat="false" ht="12" customHeight="1">
      <c r="A65" s="308"/>
      <c r="B65" s="392"/>
      <c r="C65" s="310"/>
      <c r="D65" s="392"/>
      <c r="E65" s="310"/>
      <c r="F65" s="392"/>
      <c r="G65" s="392"/>
      <c r="H65" s="392"/>
      <c r="I65" s="310"/>
      <c r="J65" s="392"/>
      <c r="K65" s="392"/>
      <c r="L65" s="345"/>
      <c r="M65" s="392"/>
      <c r="N65" s="393"/>
      <c r="O65" s="310"/>
      <c r="P65" s="310"/>
      <c r="Q65" s="310"/>
    </row>
    <row r="66" spans="1:17" customFormat="false" ht="12" customHeight="1">
      <c r="A66" s="308"/>
      <c r="B66" s="392"/>
      <c r="C66" s="310"/>
      <c r="D66" s="392"/>
      <c r="E66" s="310"/>
      <c r="F66" s="392"/>
      <c r="G66" s="392"/>
      <c r="H66" s="392"/>
      <c r="I66" s="310"/>
      <c r="J66" s="392"/>
      <c r="K66" s="392"/>
      <c r="L66" s="345"/>
      <c r="M66" s="392"/>
      <c r="N66" s="393"/>
      <c r="O66" s="310"/>
      <c r="P66" s="310"/>
      <c r="Q66" s="310"/>
    </row>
    <row r="67" spans="1:17" customFormat="false" ht="12" customHeight="1">
      <c r="A67" s="308"/>
      <c r="B67" s="392"/>
      <c r="C67" s="310"/>
      <c r="D67" s="392"/>
      <c r="E67" s="310"/>
      <c r="F67" s="392"/>
      <c r="G67" s="392"/>
      <c r="H67" s="392"/>
      <c r="I67" s="310"/>
      <c r="J67" s="392"/>
      <c r="K67" s="392"/>
      <c r="L67" s="345"/>
      <c r="M67" s="392"/>
      <c r="N67" s="393"/>
      <c r="O67" s="310"/>
      <c r="P67" s="310"/>
      <c r="Q67" s="310"/>
    </row>
    <row r="68" spans="1:17" customFormat="false" ht="12" customHeight="1">
      <c r="A68" s="308"/>
      <c r="B68" s="392"/>
      <c r="C68" s="310"/>
      <c r="D68" s="392"/>
      <c r="E68" s="310"/>
      <c r="F68" s="392"/>
      <c r="G68" s="392"/>
      <c r="H68" s="392"/>
      <c r="I68" s="310"/>
      <c r="J68" s="392"/>
      <c r="K68" s="392"/>
      <c r="L68" s="345"/>
      <c r="M68" s="392"/>
      <c r="N68" s="393"/>
      <c r="O68" s="310"/>
      <c r="P68" s="310"/>
      <c r="Q68" s="310"/>
    </row>
    <row r="69" spans="1:17" customFormat="false" ht="12" customHeight="1">
      <c r="A69" s="308"/>
      <c r="B69" s="392"/>
      <c r="C69" s="310"/>
      <c r="D69" s="392"/>
      <c r="E69" s="310"/>
      <c r="F69" s="392"/>
      <c r="G69" s="392"/>
      <c r="H69" s="392"/>
      <c r="I69" s="310"/>
      <c r="J69" s="392"/>
      <c r="K69" s="392"/>
      <c r="L69" s="345"/>
      <c r="M69" s="392"/>
      <c r="N69" s="393"/>
      <c r="O69" s="310"/>
      <c r="P69" s="310"/>
      <c r="Q69" s="310"/>
    </row>
    <row r="70" spans="1:17" customFormat="false" ht="12" customHeight="1">
      <c r="A70" s="308"/>
      <c r="B70" s="392"/>
      <c r="C70" s="310"/>
      <c r="D70" s="392"/>
      <c r="E70" s="310"/>
      <c r="F70" s="392"/>
      <c r="G70" s="392"/>
      <c r="H70" s="392"/>
      <c r="I70" s="310"/>
      <c r="J70" s="392"/>
      <c r="K70" s="392"/>
      <c r="L70" s="345"/>
      <c r="M70" s="392"/>
      <c r="N70" s="393"/>
      <c r="O70" s="310"/>
      <c r="P70" s="310"/>
      <c r="Q70" s="310"/>
    </row>
    <row r="71" spans="1:17" customFormat="false" ht="12" customHeight="1">
      <c r="A71" s="308"/>
      <c r="B71" s="392"/>
      <c r="C71" s="310"/>
      <c r="D71" s="392"/>
      <c r="E71" s="310"/>
      <c r="F71" s="392"/>
      <c r="G71" s="392"/>
      <c r="H71" s="392"/>
      <c r="I71" s="310"/>
      <c r="J71" s="392"/>
      <c r="K71" s="392"/>
      <c r="L71" s="345"/>
      <c r="M71" s="392"/>
      <c r="N71" s="393"/>
      <c r="O71" s="310"/>
      <c r="P71" s="310"/>
      <c r="Q71" s="310"/>
    </row>
    <row r="72" spans="1:17" customFormat="false" ht="12" customHeight="1">
      <c r="A72" s="308"/>
      <c r="B72" s="392"/>
      <c r="C72" s="310"/>
      <c r="D72" s="392"/>
      <c r="E72" s="310"/>
      <c r="F72" s="392"/>
      <c r="G72" s="392"/>
      <c r="H72" s="392"/>
      <c r="I72" s="310"/>
      <c r="J72" s="392"/>
      <c r="K72" s="392"/>
      <c r="L72" s="345"/>
      <c r="M72" s="392"/>
      <c r="N72" s="393"/>
      <c r="O72" s="310"/>
      <c r="P72" s="310"/>
      <c r="Q72" s="310"/>
    </row>
    <row r="73" spans="1:17" customFormat="false" ht="12" customHeight="1">
      <c r="A73" s="308"/>
      <c r="B73" s="309"/>
      <c r="C73" s="310"/>
      <c r="D73" s="310"/>
      <c r="E73" s="310"/>
      <c r="F73" s="310"/>
      <c r="G73" s="310"/>
      <c r="H73" s="310"/>
      <c r="I73" s="310"/>
      <c r="J73" s="310"/>
      <c r="K73" s="310"/>
      <c r="L73" s="345"/>
      <c r="M73" s="309"/>
      <c r="N73" s="310"/>
      <c r="O73" s="310"/>
      <c r="P73" s="310"/>
      <c r="Q73" s="310"/>
    </row>
    <row r="74" spans="1:17" customFormat="false" ht="12" customHeight="1">
      <c r="A74" s="308"/>
      <c r="B74" s="310"/>
      <c r="C74" s="310"/>
      <c r="D74" s="310"/>
      <c r="E74" s="310"/>
      <c r="F74" s="310"/>
      <c r="G74" s="310"/>
      <c r="H74" s="310"/>
      <c r="I74" s="310"/>
      <c r="J74" s="310"/>
      <c r="K74" s="310"/>
      <c r="L74" s="345"/>
      <c r="M74" s="310"/>
      <c r="N74" s="310"/>
      <c r="O74" s="310"/>
      <c r="P74" s="310"/>
      <c r="Q74" s="310"/>
    </row>
    <row r="75" spans="1:17" customFormat="false" ht="12" customHeight="1">
      <c r="A75" s="308"/>
      <c r="B75" s="310"/>
      <c r="C75" s="310"/>
      <c r="D75" s="310"/>
      <c r="E75" s="310"/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/>
    </row>
    <row r="76" spans="1:17" customFormat="false" ht="12" customHeight="1">
      <c r="A76" s="308"/>
      <c r="B76" s="392"/>
      <c r="C76" s="310"/>
      <c r="D76" s="402"/>
      <c r="E76" s="310"/>
      <c r="F76" s="402"/>
      <c r="G76" s="402"/>
      <c r="H76" s="402"/>
      <c r="I76" s="310"/>
      <c r="J76" s="402"/>
      <c r="K76" s="402"/>
      <c r="L76" s="345"/>
      <c r="M76" s="393"/>
      <c r="N76" s="402"/>
      <c r="O76" s="310"/>
      <c r="P76" s="310"/>
      <c r="Q76" s="310"/>
    </row>
    <row r="77" spans="1:17" customFormat="false" ht="12" customHeight="1">
      <c r="A77" s="308"/>
      <c r="B77" s="392"/>
      <c r="C77" s="310"/>
      <c r="D77" s="402"/>
      <c r="E77" s="310"/>
      <c r="F77" s="402"/>
      <c r="G77" s="402"/>
      <c r="H77" s="402"/>
      <c r="I77" s="310"/>
      <c r="J77" s="402"/>
      <c r="K77" s="402"/>
      <c r="L77" s="345"/>
      <c r="M77" s="392"/>
      <c r="N77" s="402"/>
      <c r="O77" s="310"/>
      <c r="P77" s="310"/>
      <c r="Q77" s="310"/>
    </row>
    <row r="78" spans="1:17" customFormat="false" ht="12" customHeight="1">
      <c r="A78" s="308"/>
      <c r="B78" s="392"/>
      <c r="C78" s="310"/>
      <c r="D78" s="402"/>
      <c r="E78" s="310"/>
      <c r="F78" s="402"/>
      <c r="G78" s="402"/>
      <c r="H78" s="402"/>
      <c r="I78" s="310"/>
      <c r="J78" s="402"/>
      <c r="K78" s="402"/>
      <c r="L78" s="345"/>
      <c r="M78" s="392"/>
      <c r="N78" s="402"/>
      <c r="O78" s="310"/>
      <c r="P78" s="310"/>
      <c r="Q78" s="310"/>
    </row>
    <row r="79" spans="1:17" customFormat="false" ht="12" customHeight="1">
      <c r="A79" s="308"/>
      <c r="B79" s="392"/>
      <c r="C79" s="310"/>
      <c r="D79" s="402"/>
      <c r="E79" s="310"/>
      <c r="F79" s="402"/>
      <c r="G79" s="402"/>
      <c r="H79" s="402"/>
      <c r="I79" s="310"/>
      <c r="J79" s="402"/>
      <c r="K79" s="402"/>
      <c r="L79" s="345"/>
      <c r="M79" s="392"/>
      <c r="N79" s="402"/>
      <c r="O79" s="310"/>
      <c r="P79" s="310"/>
      <c r="Q79" s="310"/>
    </row>
    <row r="80" spans="1:17" customFormat="false" ht="12" customHeight="1">
      <c r="A80" s="308"/>
      <c r="B80" s="392"/>
      <c r="C80" s="310"/>
      <c r="D80" s="402"/>
      <c r="E80" s="310"/>
      <c r="F80" s="402"/>
      <c r="G80" s="402"/>
      <c r="H80" s="402"/>
      <c r="I80" s="310"/>
      <c r="J80" s="402"/>
      <c r="K80" s="402"/>
      <c r="L80" s="345"/>
      <c r="M80" s="392"/>
      <c r="N80" s="402"/>
      <c r="O80" s="310"/>
      <c r="P80" s="310"/>
      <c r="Q80" s="310"/>
    </row>
    <row r="81" spans="1:17" customFormat="false" ht="12" customHeight="1">
      <c r="A81" s="308"/>
      <c r="B81" s="392"/>
      <c r="C81" s="310"/>
      <c r="D81" s="402"/>
      <c r="E81" s="310"/>
      <c r="F81" s="402"/>
      <c r="G81" s="402"/>
      <c r="H81" s="402"/>
      <c r="I81" s="310"/>
      <c r="J81" s="402"/>
      <c r="K81" s="402"/>
      <c r="L81" s="345"/>
      <c r="M81" s="392"/>
      <c r="N81" s="402"/>
      <c r="O81" s="310"/>
      <c r="P81" s="310"/>
      <c r="Q81" s="310"/>
    </row>
    <row r="82" spans="1:17" customFormat="false" ht="12" customHeight="1">
      <c r="A82" s="308"/>
      <c r="B82" s="392"/>
      <c r="C82" s="310"/>
      <c r="D82" s="402"/>
      <c r="E82" s="310"/>
      <c r="F82" s="402"/>
      <c r="G82" s="402"/>
      <c r="H82" s="402"/>
      <c r="I82" s="310"/>
      <c r="J82" s="402"/>
      <c r="K82" s="402"/>
      <c r="L82" s="345"/>
      <c r="M82" s="392"/>
      <c r="N82" s="402"/>
      <c r="O82" s="310"/>
      <c r="P82" s="310"/>
      <c r="Q82" s="310"/>
    </row>
    <row r="83" spans="1:17" customFormat="false" ht="12" customHeight="1">
      <c r="A83" s="308"/>
      <c r="B83" s="392"/>
      <c r="C83" s="310"/>
      <c r="D83" s="402"/>
      <c r="E83" s="310"/>
      <c r="F83" s="402"/>
      <c r="G83" s="402"/>
      <c r="H83" s="402"/>
      <c r="I83" s="310"/>
      <c r="J83" s="402"/>
      <c r="K83" s="402"/>
      <c r="L83" s="345"/>
      <c r="M83" s="392"/>
      <c r="N83" s="402"/>
      <c r="O83" s="310"/>
      <c r="P83" s="310"/>
      <c r="Q83" s="310"/>
    </row>
    <row r="84" spans="1:17" customFormat="false" ht="12" customHeight="1">
      <c r="A84" s="308"/>
      <c r="B84" s="392"/>
      <c r="C84" s="310"/>
      <c r="D84" s="402"/>
      <c r="E84" s="310"/>
      <c r="F84" s="402"/>
      <c r="G84" s="402"/>
      <c r="H84" s="402"/>
      <c r="I84" s="310"/>
      <c r="J84" s="402"/>
      <c r="K84" s="402"/>
      <c r="L84" s="345"/>
      <c r="M84" s="392"/>
      <c r="N84" s="402"/>
      <c r="O84" s="310"/>
      <c r="P84" s="310"/>
      <c r="Q84" s="310"/>
    </row>
    <row r="85" spans="1:17" customFormat="false" ht="12" customHeight="1">
      <c r="A85" s="308"/>
      <c r="B85" s="392"/>
      <c r="C85" s="310"/>
      <c r="D85" s="402"/>
      <c r="E85" s="310"/>
      <c r="F85" s="402"/>
      <c r="G85" s="402"/>
      <c r="H85" s="402"/>
      <c r="I85" s="310"/>
      <c r="J85" s="402"/>
      <c r="K85" s="402"/>
      <c r="L85" s="345"/>
      <c r="M85" s="392"/>
      <c r="N85" s="402"/>
      <c r="O85" s="310"/>
      <c r="P85" s="310"/>
      <c r="Q85" s="310"/>
    </row>
    <row r="86" spans="1:17" customFormat="false" ht="12" customHeight="1">
      <c r="A86" s="308"/>
      <c r="B86" s="392"/>
      <c r="C86" s="310"/>
      <c r="D86" s="402"/>
      <c r="E86" s="310"/>
      <c r="F86" s="402"/>
      <c r="G86" s="402"/>
      <c r="H86" s="402"/>
      <c r="I86" s="310"/>
      <c r="J86" s="402"/>
      <c r="K86" s="402"/>
      <c r="L86" s="345"/>
      <c r="M86" s="392"/>
      <c r="N86" s="402"/>
      <c r="O86" s="310"/>
      <c r="P86" s="310"/>
      <c r="Q86" s="310"/>
    </row>
    <row r="87" spans="1:17" customFormat="false" ht="12" customHeight="1">
      <c r="A87" s="308"/>
      <c r="B87" s="392"/>
      <c r="C87" s="310"/>
      <c r="D87" s="402"/>
      <c r="E87" s="310"/>
      <c r="F87" s="402"/>
      <c r="G87" s="402"/>
      <c r="H87" s="402"/>
      <c r="I87" s="310"/>
      <c r="J87" s="402"/>
      <c r="K87" s="402"/>
      <c r="L87" s="345"/>
      <c r="M87" s="392"/>
      <c r="N87" s="402"/>
      <c r="O87" s="310"/>
      <c r="P87" s="310"/>
      <c r="Q87" s="310"/>
    </row>
    <row r="88" spans="1:17" customFormat="false" ht="12" customHeight="1">
      <c r="A88" s="308"/>
      <c r="B88" s="392"/>
      <c r="C88" s="310"/>
      <c r="D88" s="402"/>
      <c r="E88" s="310"/>
      <c r="F88" s="402"/>
      <c r="G88" s="402"/>
      <c r="H88" s="402"/>
      <c r="I88" s="310"/>
      <c r="J88" s="402"/>
      <c r="K88" s="402"/>
      <c r="L88" s="345"/>
      <c r="M88" s="392"/>
      <c r="N88" s="402"/>
      <c r="O88" s="310"/>
      <c r="P88" s="310"/>
      <c r="Q88" s="310"/>
    </row>
    <row r="89" spans="1:17" customFormat="false" ht="12" customHeight="1">
      <c r="A89" s="308"/>
      <c r="B89" s="392"/>
      <c r="C89" s="310"/>
      <c r="D89" s="402"/>
      <c r="E89" s="310"/>
      <c r="F89" s="402"/>
      <c r="G89" s="402"/>
      <c r="H89" s="402"/>
      <c r="I89" s="310"/>
      <c r="J89" s="402"/>
      <c r="K89" s="402"/>
      <c r="L89" s="345"/>
      <c r="M89" s="392"/>
      <c r="N89" s="402"/>
      <c r="O89" s="310"/>
      <c r="P89" s="310"/>
      <c r="Q89" s="310"/>
    </row>
    <row r="90" spans="1:17" customFormat="false" ht="12" customHeight="1">
      <c r="A90" s="308"/>
      <c r="B90" s="310"/>
      <c r="C90" s="310"/>
      <c r="D90" s="406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customFormat="false" ht="14" customHeight="1">
      <c r="A91" s="308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customFormat="false" ht="12" customHeight="1">
      <c r="A92" s="308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customFormat="false" ht="12" customHeight="1">
      <c r="A93" s="308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customFormat="false" ht="12" customHeight="1">
      <c r="A94" s="308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customFormat="false" ht="12" customHeight="1">
      <c r="A95" s="308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customFormat="false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customFormat="false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customFormat="false" ht="12" customHeight="1">
      <c r="A98" s="308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customFormat="false" ht="12" customHeight="1">
      <c r="A99" s="308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customFormat="false" ht="12" customHeight="1">
      <c r="A100" s="308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customFormat="false" ht="12" customHeight="1">
      <c r="A101" s="308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customFormat="false" ht="12" customHeight="1">
      <c r="A102" s="308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customFormat="false" ht="12" customHeight="1">
      <c r="A103" s="308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customFormat="false" ht="12" customHeight="1">
      <c r="A104" s="308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customFormat="false" ht="12" customHeight="1">
      <c r="A105" s="308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customFormat="false" ht="12" customHeight="1">
      <c r="A106" s="308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customFormat="false" ht="12" customHeight="1">
      <c r="A107" s="308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customFormat="false" ht="12" customHeight="1">
      <c r="A108" s="308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customFormat="false" ht="12" customHeight="1">
      <c r="A109" s="308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customFormat="false" ht="12" customHeight="1">
      <c r="A110" s="308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customFormat="false" ht="12" customHeight="1">
      <c r="A111" s="308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customFormat="false" ht="12" customHeight="1">
      <c r="A112" s="308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customFormat="false" ht="12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customFormat="false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customFormat="false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customFormat="false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customFormat="false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customFormat="false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customFormat="false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customFormat="false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customFormat="false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customFormat="false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customFormat="false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customFormat="false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customFormat="false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customFormat="false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customFormat="false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customFormat="false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customFormat="false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customFormat="false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customFormat="false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customFormat="false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customFormat="false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customFormat="false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customFormat="false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customFormat="false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customFormat="false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customFormat="false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customFormat="false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customFormat="false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customFormat="false">
      <c r="A141" s="308"/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</row>
    <row r="142" spans="1:17" customFormat="false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customFormat="false">
      <c r="A143" s="308"/>
      <c r="B143" s="308"/>
      <c r="C143" s="308"/>
      <c r="D143" s="308"/>
      <c r="E143" s="308"/>
      <c r="F143" s="308"/>
      <c r="G143" s="308"/>
      <c r="H143" s="308"/>
      <c r="I143" s="308"/>
      <c r="J143" s="308"/>
      <c r="K143" s="308"/>
      <c r="L143" s="308"/>
      <c r="M143" s="308"/>
      <c r="N143" s="308"/>
      <c r="O143" s="308"/>
      <c r="P143" s="308"/>
      <c r="Q143" s="308"/>
    </row>
    <row r="144" spans="1:17" customFormat="false">
      <c r="A144" s="308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08"/>
      <c r="P144" s="308"/>
      <c r="Q144" s="308"/>
    </row>
    <row r="145" spans="1:17" customFormat="false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customFormat="false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customFormat="false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customFormat="false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customFormat="false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customFormat="false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customFormat="false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customFormat="false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customFormat="false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customFormat="false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customFormat="false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customFormat="false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customFormat="false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customFormat="false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customFormat="false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customFormat="false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customFormat="false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customFormat="false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customFormat="false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customFormat="false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 customFormat="false">
      <c r="A165" s="30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customFormat="false">
      <c r="A166" s="308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customFormat="false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customFormat="false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customFormat="false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customFormat="false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customFormat="false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customFormat="false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customFormat="false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customFormat="false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customFormat="false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customFormat="false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customFormat="false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customFormat="false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customFormat="false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customFormat="false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customFormat="false">
      <c r="A181" s="308"/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</row>
    <row r="182" spans="1:17" customFormat="false">
      <c r="A182" s="308"/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/>
      <c r="Q182" s="308"/>
    </row>
    <row r="183" spans="1:17" customFormat="false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 customFormat="false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 customFormat="false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 customFormat="false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 customFormat="false">
      <c r="A187" s="308"/>
      <c r="B187" s="308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8"/>
      <c r="O187" s="308"/>
      <c r="P187" s="308"/>
      <c r="Q187" s="308"/>
    </row>
    <row r="188" spans="1:17" customFormat="false">
      <c r="A188" s="308"/>
      <c r="B188" s="308"/>
      <c r="C188" s="308"/>
      <c r="D188" s="308"/>
      <c r="E188" s="308"/>
      <c r="F188" s="308"/>
      <c r="G188" s="308"/>
      <c r="H188" s="308"/>
      <c r="I188" s="308"/>
      <c r="J188" s="308"/>
      <c r="K188" s="308"/>
      <c r="L188" s="308"/>
      <c r="M188" s="308"/>
      <c r="N188" s="308"/>
      <c r="O188" s="308"/>
      <c r="P188" s="308"/>
      <c r="Q188" s="308"/>
    </row>
    <row r="189" spans="1:17" customFormat="false">
      <c r="A189" s="308"/>
      <c r="B189" s="308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8"/>
      <c r="O189" s="308"/>
      <c r="P189" s="308"/>
      <c r="Q189" s="308"/>
    </row>
    <row r="190" spans="1:17" customFormat="false">
      <c r="A190" s="308"/>
      <c r="B190" s="308"/>
      <c r="C190" s="308"/>
      <c r="D190" s="308"/>
      <c r="E190" s="308"/>
      <c r="F190" s="308"/>
      <c r="G190" s="308"/>
      <c r="H190" s="308"/>
      <c r="I190" s="308"/>
      <c r="J190" s="308"/>
      <c r="K190" s="308"/>
      <c r="L190" s="308"/>
      <c r="M190" s="308"/>
      <c r="N190" s="308"/>
      <c r="O190" s="308"/>
      <c r="P190" s="308"/>
      <c r="Q190" s="308"/>
    </row>
    <row r="191" spans="1:17" customFormat="false">
      <c r="A191" s="308"/>
      <c r="B191" s="308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8"/>
      <c r="O191" s="308"/>
      <c r="P191" s="308"/>
      <c r="Q191" s="308"/>
    </row>
    <row r="192" spans="1:17" customFormat="false">
      <c r="A192" s="308"/>
      <c r="B192" s="308"/>
      <c r="C192" s="308"/>
      <c r="D192" s="308"/>
      <c r="E192" s="308"/>
      <c r="F192" s="308"/>
      <c r="G192" s="308"/>
      <c r="H192" s="308"/>
      <c r="I192" s="308"/>
      <c r="J192" s="308"/>
      <c r="K192" s="308"/>
      <c r="L192" s="308"/>
      <c r="M192" s="308"/>
      <c r="N192" s="308"/>
      <c r="O192" s="308"/>
      <c r="P192" s="308"/>
      <c r="Q192" s="308"/>
    </row>
    <row r="193" spans="1:17" customFormat="false">
      <c r="A193" s="308"/>
      <c r="B193" s="308"/>
      <c r="C193" s="308"/>
      <c r="D193" s="308"/>
      <c r="E193" s="308"/>
      <c r="F193" s="308"/>
      <c r="G193" s="308"/>
      <c r="H193" s="308"/>
      <c r="I193" s="308"/>
      <c r="J193" s="308"/>
      <c r="K193" s="308"/>
      <c r="L193" s="308"/>
      <c r="M193" s="308"/>
      <c r="N193" s="308"/>
      <c r="O193" s="308"/>
      <c r="P193" s="308"/>
      <c r="Q193" s="308"/>
    </row>
    <row r="194" spans="1:17" customFormat="false">
      <c r="A194" s="308"/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08"/>
      <c r="P194" s="308"/>
      <c r="Q194" s="308"/>
    </row>
    <row r="195" spans="1:17" customFormat="false">
      <c r="A195" s="308"/>
      <c r="B195" s="308"/>
      <c r="C195" s="308"/>
      <c r="D195" s="308"/>
      <c r="E195" s="308"/>
      <c r="F195" s="308"/>
      <c r="G195" s="308"/>
      <c r="H195" s="308"/>
      <c r="I195" s="308"/>
      <c r="J195" s="308"/>
      <c r="K195" s="308"/>
      <c r="L195" s="308"/>
      <c r="M195" s="308"/>
      <c r="N195" s="308"/>
      <c r="O195" s="308"/>
      <c r="P195" s="308"/>
      <c r="Q195" s="308"/>
    </row>
    <row r="196" spans="1:17" customFormat="false">
      <c r="A196" s="308"/>
      <c r="B196" s="308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08"/>
      <c r="P196" s="308"/>
      <c r="Q196" s="308"/>
    </row>
    <row r="197" spans="1:17" customFormat="false">
      <c r="A197" s="308"/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08"/>
      <c r="P197" s="308"/>
      <c r="Q197" s="308"/>
    </row>
    <row r="198" spans="1:17" customFormat="false">
      <c r="A198" s="308"/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/>
      <c r="Q198" s="308"/>
    </row>
    <row r="199" spans="1:17" customFormat="false">
      <c r="A199" s="308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</row>
    <row r="200" spans="1:17" customFormat="false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08"/>
      <c r="P200" s="308"/>
      <c r="Q200" s="308"/>
    </row>
    <row r="201" spans="1:17" customFormat="false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</row>
    <row r="202" spans="1:17" customFormat="false">
      <c r="A202" s="308"/>
      <c r="B202" s="308"/>
      <c r="C202" s="308"/>
      <c r="D202" s="308"/>
      <c r="E202" s="308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</row>
    <row r="203" spans="1:17" customFormat="false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 customFormat="false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 customFormat="false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 customFormat="false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 customFormat="false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 customFormat="false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 customFormat="false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 customFormat="false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 customFormat="false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 customFormat="false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 customFormat="false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 customFormat="false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 customFormat="false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 customFormat="false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 customFormat="false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 customFormat="false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 customFormat="false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 customFormat="false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 customFormat="false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 customFormat="false">
      <c r="A222" s="308"/>
      <c r="B222" s="309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customFormat="false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 customFormat="false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 customFormat="false">
      <c r="A225" s="308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customFormat="false">
      <c r="A226" s="308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customFormat="false">
      <c r="A227" s="308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customFormat="false">
      <c r="A228" s="308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customFormat="false">
      <c r="A229" s="308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customFormat="false">
      <c r="A230" s="308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customFormat="false">
      <c r="A231" s="308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customFormat="false">
      <c r="A232" s="308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customFormat="false">
      <c r="A233" s="308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customFormat="false">
      <c r="A234" s="308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customFormat="false">
      <c r="A235" s="308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customFormat="false">
      <c r="A236" s="308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customFormat="false">
      <c r="A237" s="308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customFormat="false">
      <c r="A238" s="308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customFormat="false">
      <c r="A239" s="308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customFormat="false">
      <c r="A240" s="308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customFormat="false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 customFormat="false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 customFormat="false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 customFormat="false">
      <c r="A244" s="308"/>
      <c r="B244" s="308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08"/>
      <c r="P244" s="308"/>
      <c r="Q244" s="308"/>
    </row>
    <row r="245" spans="1:17" customFormat="false">
      <c r="A245" s="308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customFormat="false">
      <c r="A246" s="308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customFormat="false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customFormat="false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customFormat="false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customFormat="false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 customFormat="false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 customFormat="false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 customFormat="false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 customFormat="false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customFormat="false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customFormat="false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customFormat="false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customFormat="false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customFormat="false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customFormat="false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customFormat="false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08"/>
      <c r="P261" s="308"/>
      <c r="Q261" s="308"/>
    </row>
    <row r="262" spans="1:17" customFormat="false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08"/>
      <c r="P262" s="308"/>
      <c r="Q262" s="308"/>
    </row>
    <row r="263" spans="1:17" customFormat="false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 customFormat="false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 customFormat="false">
      <c r="A265" s="308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customFormat="false">
      <c r="A266" s="308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customFormat="false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customFormat="false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customFormat="false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customFormat="false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 customFormat="false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 customFormat="false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 customFormat="false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 customFormat="false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customFormat="false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customFormat="false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customFormat="false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customFormat="false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customFormat="false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customFormat="false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customFormat="false">
      <c r="A281" s="308"/>
      <c r="B281" s="308"/>
      <c r="C281" s="308"/>
      <c r="D281" s="308"/>
      <c r="E281" s="308"/>
      <c r="F281" s="308"/>
      <c r="G281" s="308"/>
      <c r="H281" s="308"/>
      <c r="I281" s="308"/>
      <c r="J281" s="308"/>
      <c r="K281" s="308"/>
      <c r="L281" s="308"/>
      <c r="M281" s="308"/>
      <c r="N281" s="308"/>
      <c r="O281" s="308"/>
      <c r="P281" s="308"/>
      <c r="Q281" s="308"/>
    </row>
    <row r="282" spans="1:17" customFormat="false">
      <c r="A282" s="308"/>
      <c r="B282" s="308"/>
      <c r="C282" s="308"/>
      <c r="D282" s="308"/>
      <c r="E282" s="308"/>
      <c r="F282" s="308"/>
      <c r="G282" s="308"/>
      <c r="H282" s="308"/>
      <c r="I282" s="308"/>
      <c r="J282" s="308"/>
      <c r="K282" s="308"/>
      <c r="L282" s="308"/>
      <c r="M282" s="308"/>
      <c r="N282" s="308"/>
      <c r="O282" s="308"/>
      <c r="P282" s="308"/>
      <c r="Q282" s="308"/>
    </row>
    <row r="283" spans="1:17" customFormat="false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 customFormat="false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 customFormat="false">
      <c r="A285" s="308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customFormat="false">
      <c r="A286" s="308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customFormat="false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customFormat="false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customFormat="false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customFormat="false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 customFormat="false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 customFormat="false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 customFormat="false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 customFormat="false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 customFormat="false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 customFormat="false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 customFormat="false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 customFormat="false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 customFormat="false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 customFormat="false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 customFormat="false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 customFormat="false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 customFormat="false">
      <c r="A303" s="308"/>
      <c r="B303" s="310"/>
      <c r="C303" s="310"/>
      <c r="D303" s="310"/>
      <c r="E303" s="310"/>
      <c r="F303" s="310"/>
      <c r="G303" s="310"/>
      <c r="H303" s="310"/>
      <c r="I303" s="310"/>
      <c r="J303" s="310"/>
      <c r="K303" s="310"/>
      <c r="L303" s="310"/>
      <c r="M303" s="310"/>
      <c r="N303" s="310"/>
      <c r="O303" s="310"/>
      <c r="P303" s="310"/>
      <c r="Q303" s="310"/>
    </row>
    <row r="304" spans="1:17" customFormat="false">
      <c r="A304" s="308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310"/>
      <c r="O304" s="310"/>
      <c r="P304" s="310"/>
      <c r="Q304" s="310"/>
    </row>
    <row r="305" spans="1:17" customFormat="false">
      <c r="A305" s="308"/>
      <c r="B305" s="310"/>
      <c r="C305" s="310"/>
      <c r="D305" s="310"/>
      <c r="E305" s="310"/>
      <c r="F305" s="310"/>
      <c r="G305" s="310"/>
      <c r="H305" s="310"/>
      <c r="I305" s="310"/>
      <c r="J305" s="310"/>
      <c r="K305" s="310"/>
      <c r="L305" s="310"/>
      <c r="M305" s="310"/>
      <c r="N305" s="310"/>
      <c r="O305" s="310"/>
      <c r="P305" s="310"/>
      <c r="Q305" s="310"/>
    </row>
    <row r="306" spans="1:17" customFormat="false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customFormat="false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customFormat="false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customFormat="false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customFormat="false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customFormat="false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customFormat="false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 customFormat="false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customFormat="false" ht="9.75" customHeight="1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customFormat="false" ht="9.75" customHeight="1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customFormat="false" ht="9.75" customHeight="1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customFormat="false" ht="9.75" customHeight="1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customFormat="false" ht="9.75" customHeight="1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customFormat="false" ht="9.75" customHeight="1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customFormat="false" ht="9.75" customHeight="1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customFormat="false" ht="9.75" customHeight="1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customFormat="false" ht="9.75" customHeight="1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customFormat="false" ht="9.75" customHeight="1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customFormat="false" ht="9.75" customHeight="1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customFormat="false" ht="9.75" customHeight="1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customFormat="false" ht="9.75" customHeight="1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customFormat="false" ht="9.75" customHeight="1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customFormat="false" ht="9.75" customHeight="1">
      <c r="A328" s="308"/>
      <c r="B328" s="310"/>
      <c r="C328" s="310"/>
      <c r="D328" s="310"/>
      <c r="E328" s="310"/>
      <c r="F328" s="310"/>
      <c r="G328" s="310"/>
      <c r="H328" s="310"/>
      <c r="I328" s="310"/>
      <c r="J328" s="310"/>
      <c r="K328" s="310"/>
      <c r="L328" s="310"/>
      <c r="M328" s="310"/>
      <c r="N328" s="310"/>
      <c r="O328" s="310"/>
      <c r="P328" s="310"/>
      <c r="Q328" s="310"/>
    </row>
    <row r="329" spans="1:17" customFormat="false" ht="9.75" customHeight="1">
      <c r="A329" s="308"/>
      <c r="B329" s="310"/>
      <c r="C329" s="310"/>
      <c r="D329" s="310"/>
      <c r="E329" s="310"/>
      <c r="F329" s="310"/>
      <c r="G329" s="310"/>
      <c r="H329" s="310"/>
      <c r="I329" s="310"/>
      <c r="J329" s="310"/>
      <c r="K329" s="310"/>
      <c r="L329" s="310"/>
      <c r="M329" s="310"/>
      <c r="N329" s="310"/>
      <c r="O329" s="310"/>
      <c r="P329" s="310"/>
      <c r="Q329" s="310"/>
    </row>
    <row r="330" spans="1:17" customFormat="false" ht="9.75" customHeight="1">
      <c r="A330" s="308"/>
      <c r="B330" s="310"/>
      <c r="C330" s="310"/>
      <c r="D330" s="310"/>
      <c r="E330" s="310"/>
      <c r="F330" s="310"/>
      <c r="G330" s="310"/>
      <c r="H330" s="310"/>
      <c r="I330" s="310"/>
      <c r="J330" s="310"/>
      <c r="K330" s="310"/>
      <c r="L330" s="310"/>
      <c r="M330" s="310"/>
      <c r="N330" s="310"/>
      <c r="O330" s="310"/>
      <c r="P330" s="310"/>
      <c r="Q330" s="310"/>
    </row>
    <row r="331" spans="1:17" customFormat="false" ht="9.75" customHeight="1">
      <c r="A331" s="308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customFormat="false" ht="9.75" customHeight="1">
      <c r="A332" s="308"/>
      <c r="B332" s="310"/>
      <c r="C332" s="310"/>
      <c r="D332" s="310"/>
      <c r="E332" s="310"/>
      <c r="F332" s="310"/>
      <c r="G332" s="310"/>
      <c r="H332" s="310"/>
      <c r="I332" s="310"/>
      <c r="J332" s="310"/>
      <c r="K332" s="310"/>
      <c r="L332" s="310"/>
      <c r="M332" s="310"/>
      <c r="N332" s="310"/>
      <c r="O332" s="310"/>
      <c r="P332" s="310"/>
      <c r="Q332" s="310"/>
    </row>
    <row r="333" spans="1:17" customFormat="false" ht="9.75" customHeight="1">
      <c r="A333" s="308"/>
      <c r="B333" s="310"/>
      <c r="C333" s="310"/>
      <c r="D333" s="310"/>
      <c r="E333" s="310"/>
      <c r="F333" s="310"/>
      <c r="G333" s="310"/>
      <c r="H333" s="310"/>
      <c r="I333" s="310"/>
      <c r="J333" s="310"/>
      <c r="K333" s="310"/>
      <c r="L333" s="310"/>
      <c r="M333" s="310"/>
      <c r="N333" s="310"/>
      <c r="O333" s="310"/>
      <c r="P333" s="310"/>
      <c r="Q333" s="310"/>
    </row>
    <row r="334" spans="1:17" customFormat="false" ht="9.75" customHeight="1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customFormat="false" ht="11" customHeight="1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customFormat="false" ht="9.75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customFormat="false" ht="9.75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customFormat="false" ht="9.75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customFormat="false" ht="9.75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customFormat="false" ht="9.75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customFormat="false" ht="9.75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customFormat="false" ht="9.75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customFormat="false" ht="9.75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customFormat="false" ht="9.75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customFormat="false" ht="9.75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customFormat="false" ht="9.75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customFormat="false" ht="9.75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customFormat="false" ht="9.75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customFormat="false" ht="9.75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customFormat="false" ht="9.75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customFormat="false" ht="9.75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customFormat="false" ht="9.75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customFormat="false" ht="9.75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customFormat="false" ht="9.75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customFormat="false" ht="9.75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customFormat="false" ht="9.75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customFormat="false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customFormat="false" ht="9.75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customFormat="false" ht="9.75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customFormat="false" ht="9.75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customFormat="false" ht="9.75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customFormat="false" ht="9.75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customFormat="false" ht="9.75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customFormat="false" ht="9.75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customFormat="false" ht="9.75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customFormat="false" ht="9.75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customFormat="false" ht="9.75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customFormat="false" ht="9.75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customFormat="false" ht="9.75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customFormat="false" ht="9.75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customFormat="false" ht="9.75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customFormat="false" ht="9.75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customFormat="false" ht="9.75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customFormat="false" ht="9.75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customFormat="false" ht="9.75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customFormat="false" ht="9.75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customFormat="false" ht="9.75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customFormat="false" ht="9.75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customFormat="false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customFormat="false" ht="9.75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customFormat="false" ht="9.75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customFormat="false" ht="9.75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customFormat="false" ht="9.75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customFormat="false" ht="9.75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customFormat="false" ht="9.75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customFormat="false" ht="9.75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customFormat="false" ht="9.75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customFormat="false" ht="9.75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customFormat="false" ht="9.75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customFormat="false" ht="9.75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customFormat="false" ht="9.75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customFormat="false" ht="9.75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customFormat="false" ht="9.75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customFormat="false" ht="9.75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customFormat="false" ht="9.75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customFormat="false" ht="9.75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customFormat="false" ht="9.75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customFormat="false" ht="9.75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customFormat="false" ht="9.75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customFormat="false" ht="9.75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customFormat="false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customFormat="false" ht="9.75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customFormat="false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customFormat="false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customFormat="false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customFormat="false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customFormat="false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customFormat="false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customFormat="false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customFormat="false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customFormat="false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customFormat="false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customFormat="false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customFormat="false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customFormat="false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customFormat="false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customFormat="false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customFormat="false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customFormat="false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customFormat="false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customFormat="false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customFormat="false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customFormat="false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customFormat="false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customFormat="false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customFormat="false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customFormat="false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customFormat="false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customFormat="false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customFormat="false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customFormat="false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customFormat="false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customFormat="false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customFormat="false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customFormat="false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customFormat="false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customFormat="false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customFormat="false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customFormat="false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customFormat="false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customFormat="false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customFormat="false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customFormat="false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customFormat="false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customFormat="false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customFormat="false">
      <c r="A446" s="308"/>
      <c r="B446" s="308"/>
      <c r="C446" s="308"/>
      <c r="D446" s="308"/>
      <c r="E446" s="308"/>
      <c r="F446" s="308"/>
      <c r="G446" s="308"/>
      <c r="H446" s="308"/>
      <c r="I446" s="308"/>
      <c r="J446" s="308"/>
      <c r="K446" s="308"/>
      <c r="L446" s="308"/>
      <c r="M446" s="308"/>
      <c r="N446" s="308"/>
      <c r="O446" s="308"/>
      <c r="P446" s="308"/>
      <c r="Q446" s="308"/>
    </row>
    <row r="447" spans="1:17" customFormat="false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customFormat="false">
      <c r="A448" s="308"/>
      <c r="B448" s="308"/>
      <c r="C448" s="308"/>
      <c r="D448" s="308"/>
      <c r="E448" s="308"/>
      <c r="F448" s="308"/>
      <c r="G448" s="308"/>
      <c r="H448" s="308"/>
      <c r="I448" s="308"/>
      <c r="J448" s="308"/>
      <c r="K448" s="308"/>
      <c r="L448" s="308"/>
      <c r="M448" s="308"/>
      <c r="N448" s="308"/>
      <c r="O448" s="308"/>
      <c r="P448" s="308"/>
      <c r="Q448" s="308"/>
    </row>
    <row r="449" spans="1:17" customFormat="false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customFormat="false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customFormat="false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customFormat="false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customFormat="false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customFormat="false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customFormat="false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customFormat="false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customFormat="false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customFormat="false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customFormat="false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customFormat="false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customFormat="false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customFormat="false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customFormat="false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customFormat="false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customFormat="false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customFormat="false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customFormat="false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customFormat="false">
      <c r="A468" s="308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customFormat="false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customFormat="false">
      <c r="A470" s="308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customFormat="false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customFormat="false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customFormat="false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customFormat="false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customFormat="false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customFormat="false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customFormat="false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customFormat="false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customFormat="false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customFormat="false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customFormat="false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customFormat="false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customFormat="false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</sheetData>
  <mergeCells count="5">
    <mergeCell ref="J8:L8"/>
    <mergeCell ref="J25:L25"/>
    <mergeCell ref="B1:Q1"/>
    <mergeCell ref="B2:Q2"/>
    <mergeCell ref="B3:Q3"/>
  </mergeCells>
  <phoneticPr fontId="0" type="noConversion"/>
  <pageMargins left="0.75" right="0.5" top="0.3" bottom="0.55" header="0.5" footer="0.5"/>
  <pageSetup scale="84" orientation="portrait"/>
  <rowBreaks manualBreakCount="1" count="1">
    <brk id="5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j. neymark &amp; associates</Company>
  <ScaleCrop>false</ScaleCrop>
  <HeadingPairs>
    <vt:vector baseType="variant" size="6">
      <vt:variant>
        <vt:lpstr>Worksheets</vt:lpstr>
      </vt:variant>
      <vt:variant>
        <vt:i4>31</vt:i4>
      </vt:variant>
      <vt:variant>
        <vt:lpstr>Charts</vt:lpstr>
      </vt:variant>
      <vt:variant>
        <vt:i4>26</vt:i4>
      </vt:variant>
      <vt:variant>
        <vt:lpstr>Named Ranges</vt:lpstr>
      </vt:variant>
      <vt:variant>
        <vt:i4>23</vt:i4>
      </vt:variant>
    </vt:vector>
  </HeadingPairs>
  <TitlesOfParts>
    <vt:vector baseType="lpstr" size="80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Q-Prt1</vt:lpstr>
      <vt:lpstr>Q-Prt2</vt:lpstr>
      <vt:lpstr>Q-Prt3</vt:lpstr>
      <vt:lpstr>Q-Prt4</vt:lpstr>
      <vt:lpstr>Q-Prt5</vt:lpstr>
      <vt:lpstr>Q-Prt6</vt:lpstr>
      <vt:lpstr>Q-Prt7</vt:lpstr>
      <vt:lpstr>Fig B16.5.1-1 COP</vt:lpstr>
      <vt:lpstr>Fig B16.5.1-2 COPvar</vt:lpstr>
      <vt:lpstr>Fig B16.5.1-3 delCOP</vt:lpstr>
      <vt:lpstr>Fig B16.5.1-4 Qtot</vt:lpstr>
      <vt:lpstr>Fig B16.5.1-5 dQtot</vt:lpstr>
      <vt:lpstr>Fig B16.5.1-6 Qcomp</vt:lpstr>
      <vt:lpstr>Fig B16.5.1-7 dQcomp</vt:lpstr>
      <vt:lpstr>Fig B16.5.1-8 Qidfan</vt:lpstr>
      <vt:lpstr>Fig B16.5.1-9 dQidfan</vt:lpstr>
      <vt:lpstr>Fig B16.5.1-10 Qodfan</vt:lpstr>
      <vt:lpstr>Fig B16.5.1-11 dQodfan</vt:lpstr>
      <vt:lpstr>Fig B16.5.1-12 QCtot</vt:lpstr>
      <vt:lpstr>Fig B16.5.1-13 dQCtot</vt:lpstr>
      <vt:lpstr>Fig B16.5.1-14 QCsens</vt:lpstr>
      <vt:lpstr>Fig B16.5.1-15 dQCsens</vt:lpstr>
      <vt:lpstr>Fig B16.5.1-16 QClat</vt:lpstr>
      <vt:lpstr>Fig B16.5.1-17 dQClat</vt:lpstr>
      <vt:lpstr>Fig B16.5.1-18 IDB</vt:lpstr>
      <vt:lpstr>Fig B16.5.1-19 IDBvar</vt:lpstr>
      <vt:lpstr>Fig B16.5.1-20 Humrat</vt:lpstr>
      <vt:lpstr>Fig B16.5.1-21 Humratvar</vt:lpstr>
      <vt:lpstr>Fig B16.5.1-22 QZtot</vt:lpstr>
      <vt:lpstr>Fig B16.5.1-23 QZsens</vt:lpstr>
      <vt:lpstr>Fig B16.5.1-24 QZlat</vt:lpstr>
      <vt:lpstr>Fig B16.5.1-25 Qfan</vt:lpstr>
      <vt:lpstr>Fig B16.5.1-26 QCL-QZL</vt:lpstr>
      <vt:lpstr>A</vt:lpstr>
      <vt:lpstr>Q</vt:lpstr>
      <vt:lpstr>Data-Electr</vt:lpstr>
      <vt:lpstr>Data-COP</vt:lpstr>
      <vt:lpstr>Data-Loads</vt:lpstr>
      <vt:lpstr>Data-Delta</vt:lpstr>
      <vt:lpstr>Data-TempHum</vt:lpstr>
      <vt:lpstr>DOE21E-NREL</vt:lpstr>
      <vt:lpstr>DOE21E-CIEMAT</vt:lpstr>
      <vt:lpstr>CLM2000</vt:lpstr>
      <vt:lpstr>TRN-id</vt:lpstr>
      <vt:lpstr>TRN-re</vt:lpstr>
      <vt:lpstr>CA-SIS</vt:lpstr>
      <vt:lpstr>E+V1</vt:lpstr>
      <vt:lpstr>Analytical-TUD</vt:lpstr>
      <vt:lpstr>Analytical-HTAL1</vt:lpstr>
      <vt:lpstr>Analytical-HTAL2</vt:lpstr>
      <vt:lpstr>_Fill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Macintosh Excel</Application>
  <AppVersion>14.0300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dcterms:created xsi:type="dcterms:W3CDTF">2001-04-24T01:56:49Z</dcterms:created>
  <dcterms:modified xsi:type="dcterms:W3CDTF">2016-08-05T03:04:45Z</dcterms:modified>
  <cp:lastModifiedBy>David Goldwasser</cp:lastModifiedBy>
  <cp:lastPrinted>2010-10-15T16:04:40Z</cp:lastPrinted>
</cp:coreProperties>
</file>